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3/JUM/Tartu Ringkonnakohus/Kalevi tn 1, Tartu/"/>
    </mc:Choice>
  </mc:AlternateContent>
  <xr:revisionPtr revIDLastSave="35" documentId="13_ncr:1_{FBD6B2D0-D5A6-4A90-8F63-4A2E5DAFEF7D}" xr6:coauthVersionLast="47" xr6:coauthVersionMax="47" xr10:uidLastSave="{121B82B4-9A97-47BE-9FC9-2A010BFC02E0}"/>
  <bookViews>
    <workbookView xWindow="-120" yWindow="-120" windowWidth="38640" windowHeight="21240" xr2:uid="{E9D054A2-7359-47A4-A81D-35CBD57F32A8}"/>
  </bookViews>
  <sheets>
    <sheet name="Lisa 6.1 Lisa 1 Parendustööd" sheetId="1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adress">#REF!</definedName>
    <definedName name="aadress_asukoha_analüüs">#REF!</definedName>
    <definedName name="aadress_asukohahinnang">#REF!</definedName>
    <definedName name="aeg">OFFSET('[1]Graafiku jaoks'!$B$1,0,'[1]Graafiku jaoks'!$D$17,1,'[1]Graafiku jaoks'!$D$20)</definedName>
    <definedName name="alge">OFFSET('[1]Graafiku jaoks'!$B$3,0,'[1]Graafiku jaoks'!$D$17,1,'[1]Graafiku jaoks'!$D$20)</definedName>
    <definedName name="ALL">#REF!</definedName>
    <definedName name="andmed" localSheetId="0">[2]hinnad!$F$3:$BQ$32</definedName>
    <definedName name="andmed">[3]hinnad!$F$3:$BQ$32</definedName>
    <definedName name="andmed_kogemus" localSheetId="0">[2]arendaja_haldaja_kogemus!$B$2:$P$16</definedName>
    <definedName name="andmed_kogemus">[3]arendaja_haldaja_kogemus!$B$2:$P$16</definedName>
    <definedName name="andmed_ruumide_sobivus" localSheetId="0">[2]üürniku_hinnangud!$F$2:$L$31</definedName>
    <definedName name="andmed_ruumide_sobivus">[3]üürniku_hinnangud!$F$2:$L$31</definedName>
    <definedName name="brutopind" localSheetId="0">#REF!</definedName>
    <definedName name="brutopind">[4]eelarve!$F$9</definedName>
    <definedName name="disk.määr" localSheetId="0">[2]algandmed!$B$1</definedName>
    <definedName name="disk.määr">[3]algandmed!$B$1</definedName>
    <definedName name="eelarve_kokku" localSheetId="0">#REF!</definedName>
    <definedName name="eelarve_kokku">[4]eelarve!$F$7</definedName>
    <definedName name="erikülgsednurkterased">#REF!</definedName>
    <definedName name="erikülgsednurkterased140">#REF!</definedName>
    <definedName name="erikülgsednurkterased70">#REF!</definedName>
    <definedName name="Etapp" localSheetId="0">#REF!</definedName>
    <definedName name="Etapp">#REF!</definedName>
    <definedName name="fi">#REF!</definedName>
    <definedName name="fiboseinad">#REF!</definedName>
    <definedName name="HEA">#REF!</definedName>
    <definedName name="HEB">#REF!</definedName>
    <definedName name="hind">[5]platsikulud!$C$2</definedName>
    <definedName name="hinnang_asukoha_analüüs">#REF!</definedName>
    <definedName name="IPE">#REF!</definedName>
    <definedName name="karkass">#REF!</definedName>
    <definedName name="karkassilisa">#REF!</definedName>
    <definedName name="katus">#REF!</definedName>
    <definedName name="kehtiv_IRR">[6]MUDEL!$BA$1</definedName>
    <definedName name="kestvus">[5]platsikulud!$C$3</definedName>
    <definedName name="kestvus2">[5]platsikulud!$G$7</definedName>
    <definedName name="kipsilisa">#REF!</definedName>
    <definedName name="kipsvaheseina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[7]Koostamine!$C$2</definedName>
    <definedName name="LISA">#REF!</definedName>
    <definedName name="lisakatuslagi">#REF!</definedName>
    <definedName name="ltasu">#REF!</definedName>
    <definedName name="Maksumus">[8]Absoluutaadr1!#REF!</definedName>
    <definedName name="maksuvaba">#REF!</definedName>
    <definedName name="max.parkimiskoha_maksumus" localSheetId="0">[2]algandmed!$B$2</definedName>
    <definedName name="max.parkimiskoha_maksumus">[3]algandmed!$B$2</definedName>
    <definedName name="mullatööd">#REF!</definedName>
    <definedName name="nelikanttoru">#REF!</definedName>
    <definedName name="nelikanttoru150">#REF!</definedName>
    <definedName name="nelikanttoru30">#REF!</definedName>
    <definedName name="Number">[7]Koostamine!$G$1</definedName>
    <definedName name="objekt" localSheetId="0">[2]hinnad!$E$3:$E$32</definedName>
    <definedName name="objekt">[3]hinnad!$E$3:$E$32</definedName>
    <definedName name="objekt_ruumide_sobivus" localSheetId="0">[2]üürniku_hinnangud!$E$2:$E$31</definedName>
    <definedName name="objekt_ruumide_sobivus">[3]üürniku_hinnangud!$E$2:$E$31</definedName>
    <definedName name="objekti_aadress" localSheetId="0">#REF!</definedName>
    <definedName name="objekti_aadress">[4]eelarve!$F$6</definedName>
    <definedName name="pakkujad_kogemus" localSheetId="0">[2]arendaja_haldaja_kogemus!$A$2:$A$16</definedName>
    <definedName name="pakkujad_kogemus">[3]arendaja_haldaja_kogemus!$A$2:$A$16</definedName>
    <definedName name="paneelsein">#REF!</definedName>
    <definedName name="paneelsein3">'[9]muld,vund'!#REF!</definedName>
    <definedName name="pealkirjad" localSheetId="0">[2]hinnad!$F$2:$BQ$2</definedName>
    <definedName name="pealkirjad">[3]hinnad!$F$2:$BQ$2</definedName>
    <definedName name="pealkirjad_kogemus" localSheetId="0">[2]arendaja_haldaja_kogemus!$B$1:$P$1</definedName>
    <definedName name="pealkirjad_kogemus">[3]arendaja_haldaja_kogemus!$B$1:$P$1</definedName>
    <definedName name="pealkirjad_ruumide_sobivus" localSheetId="0">[2]üürniku_hinnangud!$F$1:$L$1</definedName>
    <definedName name="pealkirjad_ruumide_sobivus">[3]üürniku_hinnangud!$F$1:$L$1</definedName>
    <definedName name="Periood">#REF!</definedName>
    <definedName name="plekkkatus">#REF!</definedName>
    <definedName name="plekksein">#REF!</definedName>
    <definedName name="pr_list">OFFSET([1]Kulud_ja_investeeringud!$L$4,0,0,[1]Kulud_ja_investeeringud!$N$1-4,1)</definedName>
    <definedName name="pr_reg">OFFSET([1]pr_reg!$X$1,0,0,[1]pr_reg!$W$1+1,1)</definedName>
    <definedName name="prognoos_ilma_meeskonna_ja_yldkuludeta" localSheetId="0">#REF!</definedName>
    <definedName name="prognoos_ilma_meeskonna_ja_yldkuludeta">#REF!</definedName>
    <definedName name="prognoos_ilma_yldkuludeta" localSheetId="0">#REF!</definedName>
    <definedName name="prognoos_ilma_yldkuludeta">#REF!</definedName>
    <definedName name="prognoos_ilma_yldkuludeta_kokku_rahavoos" localSheetId="0">#REF!</definedName>
    <definedName name="prognoos_ilma_yldkuludeta_kokku_rahavoos">#REF!</definedName>
    <definedName name="prognoos_kokku" localSheetId="0">#REF!</definedName>
    <definedName name="prognoos_kokku">#REF!</definedName>
    <definedName name="prognoos_kokku_koos_sissevool" localSheetId="0">#REF!</definedName>
    <definedName name="prognoos_kokku_koos_sissevool">#REF!</definedName>
    <definedName name="prognoosi_muutmise_aeg" localSheetId="0">#REF!</definedName>
    <definedName name="prognoosi_muutmise_aeg">[10]algne_eelarve_prognoosiga!#REF!</definedName>
    <definedName name="prognoosi_periood" localSheetId="0">#REF!</definedName>
    <definedName name="prognoosi_periood">#REF!</definedName>
    <definedName name="projekti_nimi" localSheetId="0">#REF!</definedName>
    <definedName name="projekti_nimi">[4]eelarve!$F$4</definedName>
    <definedName name="projekti_nr" localSheetId="0">#REF!</definedName>
    <definedName name="projekti_nr">[4]eelarve!$F$5</definedName>
    <definedName name="protsent">#REF!</definedName>
    <definedName name="punktid_asukohahinnang">#REF!</definedName>
    <definedName name="põrand">#REF!</definedName>
    <definedName name="Reserv" localSheetId="0">#REF!</definedName>
    <definedName name="Reserv">#REF!</definedName>
    <definedName name="seinad">#REF!</definedName>
    <definedName name="seintelisa">#REF!</definedName>
    <definedName name="siseviimistlus">#REF!</definedName>
    <definedName name="sissevool" localSheetId="0">#REF!</definedName>
    <definedName name="sissevool">#REF!</definedName>
    <definedName name="SOTS">#REF!</definedName>
    <definedName name="suletud_netopind" localSheetId="0">#REF!</definedName>
    <definedName name="suletud_netopind">[4]eelarve!$F$8</definedName>
    <definedName name="Tabel">#REF!</definedName>
    <definedName name="tala">#REF!</definedName>
    <definedName name="TASU">#REF!</definedName>
    <definedName name="teg">OFFSET('[1]Graafiku jaoks'!$B$2,0,'[1]Graafiku jaoks'!$D$17,1,'[1]Graafiku jaoks'!$D$20)</definedName>
    <definedName name="Tehnoloog">[7]Koostamine!$D$3</definedName>
    <definedName name="Tellija">[7]Koostamine!$G$2</definedName>
    <definedName name="tellisseinad">#REF!</definedName>
    <definedName name="terastalad">#REF!</definedName>
    <definedName name="Toode">[7]Koostamine!$G$3</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3" i="18" l="1"/>
  <c r="H94" i="18"/>
  <c r="H97" i="18" s="1"/>
  <c r="E90" i="18"/>
  <c r="E91" i="18"/>
  <c r="E92" i="18"/>
  <c r="E95" i="18"/>
  <c r="E96" i="18"/>
  <c r="E98" i="18"/>
  <c r="I94" i="18"/>
  <c r="F94" i="18"/>
  <c r="F97" i="18" s="1"/>
  <c r="I90" i="18"/>
  <c r="H90" i="18"/>
  <c r="G90" i="18"/>
  <c r="F90"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E89" i="18"/>
  <c r="E7" i="18"/>
  <c r="G7" i="18"/>
  <c r="H7" i="18"/>
  <c r="I7" i="18"/>
  <c r="F7" i="18"/>
  <c r="G78" i="18"/>
  <c r="H78" i="18"/>
  <c r="I78" i="18"/>
  <c r="F78" i="18"/>
  <c r="G84" i="18"/>
  <c r="H84" i="18"/>
  <c r="I84" i="18"/>
  <c r="F84" i="18"/>
  <c r="G24" i="18"/>
  <c r="H24" i="18"/>
  <c r="I24" i="18"/>
  <c r="F24" i="18"/>
  <c r="G10" i="18"/>
  <c r="H10" i="18"/>
  <c r="I10" i="18"/>
  <c r="F10" i="18"/>
  <c r="G19" i="18"/>
  <c r="H19" i="18"/>
  <c r="I19" i="18"/>
  <c r="F19" i="18"/>
  <c r="G27" i="18"/>
  <c r="G26" i="18" s="1"/>
  <c r="H27" i="18"/>
  <c r="H26" i="18" s="1"/>
  <c r="I27" i="18"/>
  <c r="I26" i="18" s="1"/>
  <c r="F27" i="18"/>
  <c r="F26" i="18" s="1"/>
  <c r="G79" i="18"/>
  <c r="H79" i="18"/>
  <c r="I79" i="18"/>
  <c r="G85" i="18"/>
  <c r="H85" i="18"/>
  <c r="I85" i="18"/>
  <c r="F85" i="18"/>
  <c r="F79" i="18"/>
  <c r="G58" i="18"/>
  <c r="H58" i="18"/>
  <c r="I58" i="18"/>
  <c r="I30" i="18" s="1"/>
  <c r="G67" i="18"/>
  <c r="H67" i="18"/>
  <c r="I67" i="18"/>
  <c r="F67" i="18"/>
  <c r="F58" i="18"/>
  <c r="G50" i="18"/>
  <c r="H50" i="18"/>
  <c r="I50" i="18"/>
  <c r="G45" i="18"/>
  <c r="H45" i="18"/>
  <c r="I45" i="18"/>
  <c r="G31" i="18"/>
  <c r="H31" i="18"/>
  <c r="I31" i="18"/>
  <c r="G40" i="18"/>
  <c r="H40" i="18"/>
  <c r="I40" i="18"/>
  <c r="F50" i="18"/>
  <c r="F45" i="18"/>
  <c r="F40" i="18"/>
  <c r="F31" i="18"/>
  <c r="G94" i="18" l="1"/>
  <c r="G97" i="18" s="1"/>
  <c r="E97" i="18" s="1"/>
  <c r="I97" i="18"/>
  <c r="I99" i="18"/>
  <c r="I100" i="18" s="1"/>
  <c r="H99" i="18"/>
  <c r="H100" i="18" s="1"/>
  <c r="F99" i="18"/>
  <c r="H30" i="18"/>
  <c r="G30" i="18"/>
  <c r="F30" i="18"/>
  <c r="G99" i="18" l="1"/>
  <c r="G100" i="18" s="1"/>
  <c r="E94" i="18"/>
  <c r="F100" i="18"/>
  <c r="E100" i="18" s="1"/>
  <c r="E99" i="18"/>
  <c r="D24" i="18"/>
  <c r="D85" i="18"/>
  <c r="D19" i="18" l="1"/>
  <c r="D31" i="18"/>
  <c r="D40" i="18"/>
  <c r="D45" i="18"/>
  <c r="D50" i="18"/>
  <c r="D58" i="18"/>
  <c r="D67" i="18"/>
  <c r="D30" i="18" l="1"/>
  <c r="D84" i="18"/>
  <c r="D79" i="18" l="1"/>
  <c r="D78" i="18" s="1"/>
  <c r="D27" i="18" l="1"/>
  <c r="D8" i="18"/>
  <c r="D10" i="18"/>
  <c r="D26" i="18" l="1"/>
  <c r="D7" i="18"/>
  <c r="D90" i="18" l="1"/>
  <c r="D92" i="18" s="1"/>
  <c r="D94" i="18" l="1"/>
  <c r="D97" i="18" s="1"/>
  <c r="D99" i="18" s="1"/>
  <c r="D10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 Telk</author>
  </authors>
  <commentList>
    <comment ref="C24" authorId="0" shapeId="0" xr:uid="{2CC44CDB-B974-48D0-820B-72E0C9751ED7}">
      <text>
        <r>
          <rPr>
            <sz val="9"/>
            <color indexed="81"/>
            <rFont val="Tahoma"/>
            <family val="2"/>
            <charset val="186"/>
          </rPr>
          <t>Projektimeeskonnaga seotud palga- ja tegevuskulud.</t>
        </r>
      </text>
    </comment>
    <comment ref="B90" authorId="0" shapeId="0" xr:uid="{9946A53B-4932-4B44-B1BD-3307EEE0EC71}">
      <text>
        <r>
          <rPr>
            <sz val="8"/>
            <color indexed="81"/>
            <rFont val="Tahoma"/>
            <family val="2"/>
            <charset val="186"/>
          </rPr>
          <t>Sisaldab arendustegevuse, ehituse ning sisustuse kulusid koos projektijuhtimise otsesed kulu ja reserviga.</t>
        </r>
      </text>
    </comment>
    <comment ref="C92" authorId="0" shapeId="0" xr:uid="{F779D46D-D84B-44B3-8EBD-4A59D8207FA2}">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93" authorId="0" shapeId="0" xr:uid="{2C77FA74-31FE-41B6-A11E-5879EBBFF188}">
      <text>
        <r>
          <rPr>
            <sz val="8"/>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<sst xmlns="http://schemas.openxmlformats.org/spreadsheetml/2006/main" count="253" uniqueCount="165">
  <si>
    <t>Lisa nr 1</t>
  </si>
  <si>
    <t>Jrk
nr</t>
  </si>
  <si>
    <t>Eeldatav maksumus, EUR, km-ta</t>
  </si>
  <si>
    <t>ARENDUSTEGEVUS</t>
  </si>
  <si>
    <t>Kinnisvara omandamise ja väärtustamise kulud</t>
  </si>
  <si>
    <t>1.1.</t>
  </si>
  <si>
    <t>x</t>
  </si>
  <si>
    <t>Tellija muud arendusaegsed kulud; va intress</t>
  </si>
  <si>
    <t>2.1.</t>
  </si>
  <si>
    <t>Omanikujärelevalve</t>
  </si>
  <si>
    <t>2.2.</t>
  </si>
  <si>
    <t>Lubade taotlemisega seotud kulud</t>
  </si>
  <si>
    <t>2.3.</t>
  </si>
  <si>
    <t>Muud kontrorikulud</t>
  </si>
  <si>
    <t>2.4.</t>
  </si>
  <si>
    <t>Ekspertiisid, konsultatsioonid, mõõtmised jne</t>
  </si>
  <si>
    <t>2.5.</t>
  </si>
  <si>
    <t>Ehitusaegne kindlustus</t>
  </si>
  <si>
    <t>2.6.</t>
  </si>
  <si>
    <t>Kulud seoses ehitustööde katkemisega</t>
  </si>
  <si>
    <t>2.7.</t>
  </si>
  <si>
    <t>Juriidiline nõustamine</t>
  </si>
  <si>
    <t>2.8.</t>
  </si>
  <si>
    <t>Muud tellija ehitusaegsed kulud</t>
  </si>
  <si>
    <t>Liitumised</t>
  </si>
  <si>
    <t>3.1.</t>
  </si>
  <si>
    <t>3.2.</t>
  </si>
  <si>
    <t>Projektijuhtimise otsesed kulud</t>
  </si>
  <si>
    <t>4.1.</t>
  </si>
  <si>
    <t>EHITAMINE</t>
  </si>
  <si>
    <t>Projekteerimine ja uuringud</t>
  </si>
  <si>
    <t>5.1.</t>
  </si>
  <si>
    <t>5.2.</t>
  </si>
  <si>
    <t>Ehituslepingud</t>
  </si>
  <si>
    <t>6.1.</t>
  </si>
  <si>
    <t>6.1.1.</t>
  </si>
  <si>
    <t>6.1.2.</t>
  </si>
  <si>
    <t>6.2.</t>
  </si>
  <si>
    <t>6.2.1.</t>
  </si>
  <si>
    <t>6.2.2.</t>
  </si>
  <si>
    <t>SISUSTAMINE</t>
  </si>
  <si>
    <t>Sisustus ja kunstiteosed</t>
  </si>
  <si>
    <t>7.1.</t>
  </si>
  <si>
    <t>Tavasisustus</t>
  </si>
  <si>
    <t>7.2.</t>
  </si>
  <si>
    <t>Erisisustus</t>
  </si>
  <si>
    <t>7.3.</t>
  </si>
  <si>
    <t>Kunst</t>
  </si>
  <si>
    <t>RESERV</t>
  </si>
  <si>
    <t>Reserv</t>
  </si>
  <si>
    <t>EELDATAV MAKSUMUS KOOS KAUDSETE KULUDE JA SISSEVOOLUGA, KM-TA</t>
  </si>
  <si>
    <t>EELDATAV MAKSUMUS KOKKU, KM-GA</t>
  </si>
  <si>
    <t>Elektriliitumine</t>
  </si>
  <si>
    <t>Vee liitumine</t>
  </si>
  <si>
    <t>Kütte liitumine</t>
  </si>
  <si>
    <t>Projektmeeskonna ehitusaegne kulu</t>
  </si>
  <si>
    <t xml:space="preserve">Ettevalmistus ja lammutus </t>
  </si>
  <si>
    <t>Välisrajatised</t>
  </si>
  <si>
    <t>Hoonealune süvend</t>
  </si>
  <si>
    <t xml:space="preserve">Hoonevälised ehitised </t>
  </si>
  <si>
    <t xml:space="preserve">Välisvõrgud </t>
  </si>
  <si>
    <t xml:space="preserve">Kaeved maa-alal </t>
  </si>
  <si>
    <t xml:space="preserve">Maa-ala pinnakatted </t>
  </si>
  <si>
    <t>Väikeehitised maa-alal</t>
  </si>
  <si>
    <t>Alused ja vundamendid</t>
  </si>
  <si>
    <t>6.1.3.</t>
  </si>
  <si>
    <t>6.1.4.</t>
  </si>
  <si>
    <t>6.1.5.</t>
  </si>
  <si>
    <t>6.1.6.</t>
  </si>
  <si>
    <t>6.1.7.</t>
  </si>
  <si>
    <t xml:space="preserve">Rostvärgid ja taldmikud </t>
  </si>
  <si>
    <t xml:space="preserve">Aluspõrandad </t>
  </si>
  <si>
    <t>Vaiad ja tugevdustarindid</t>
  </si>
  <si>
    <t>6.2.3.</t>
  </si>
  <si>
    <t>6.3.</t>
  </si>
  <si>
    <t>6.3.1.</t>
  </si>
  <si>
    <t>Kandetarindid</t>
  </si>
  <si>
    <t xml:space="preserve">Kandvad ja välisseinad </t>
  </si>
  <si>
    <t xml:space="preserve">Vahe- ja katuslaed </t>
  </si>
  <si>
    <t xml:space="preserve">Trepielemendid </t>
  </si>
  <si>
    <t>6.3.2.</t>
  </si>
  <si>
    <t>6.3.3.</t>
  </si>
  <si>
    <t>6.4.</t>
  </si>
  <si>
    <t>Fassaadielemendid ja katused</t>
  </si>
  <si>
    <t>6.4.1.</t>
  </si>
  <si>
    <t>Klaasfassaadid, vitriinid ja eriaknad</t>
  </si>
  <si>
    <t xml:space="preserve">Aknad </t>
  </si>
  <si>
    <t xml:space="preserve">Välisuksed ja väravad </t>
  </si>
  <si>
    <t>Rõdud ja terrassid</t>
  </si>
  <si>
    <t xml:space="preserve">Piirded ja käiguteed </t>
  </si>
  <si>
    <t xml:space="preserve">Katusetarindid </t>
  </si>
  <si>
    <t>6.4.2.</t>
  </si>
  <si>
    <t>6.4.3.</t>
  </si>
  <si>
    <t>6.4.4.</t>
  </si>
  <si>
    <t>6.4.5.</t>
  </si>
  <si>
    <t>6.4.6.</t>
  </si>
  <si>
    <t>6.5.</t>
  </si>
  <si>
    <t>6.5.1.</t>
  </si>
  <si>
    <t>Ruumitarindid ja pinnakatted</t>
  </si>
  <si>
    <t>Vaheseinad</t>
  </si>
  <si>
    <t xml:space="preserve">Siseuksed </t>
  </si>
  <si>
    <t xml:space="preserve">Siseseinte pinnakatted </t>
  </si>
  <si>
    <t xml:space="preserve">Lagede pinnakatted </t>
  </si>
  <si>
    <t>Treppide pinnakatted</t>
  </si>
  <si>
    <t xml:space="preserve">Põrandad ja põrandakatted </t>
  </si>
  <si>
    <t>Eriruumide pinnakatted</t>
  </si>
  <si>
    <t>6.5.2.</t>
  </si>
  <si>
    <t>6.5.3.</t>
  </si>
  <si>
    <t>6.5.4.</t>
  </si>
  <si>
    <t>6.5.5.</t>
  </si>
  <si>
    <t>6.5.6.</t>
  </si>
  <si>
    <t>6.5.7.</t>
  </si>
  <si>
    <t>6.6.</t>
  </si>
  <si>
    <t>6.6.1.</t>
  </si>
  <si>
    <t>Tehnosüsteemid</t>
  </si>
  <si>
    <t>Bioreaktor</t>
  </si>
  <si>
    <t>Erisüsteemid</t>
  </si>
  <si>
    <t>Tõste- ja teisaldusseadmed</t>
  </si>
  <si>
    <t xml:space="preserve">Küte, ventilatsioon ja jahutus </t>
  </si>
  <si>
    <t>Tuletõrjevarustus</t>
  </si>
  <si>
    <t xml:space="preserve">Tugevvoolupaigaldis </t>
  </si>
  <si>
    <t xml:space="preserve">Nõrkvoolupaigaldis ja automaatika </t>
  </si>
  <si>
    <t>6.6.3.</t>
  </si>
  <si>
    <t>6.6.2.</t>
  </si>
  <si>
    <t>6.6.4.</t>
  </si>
  <si>
    <t>6.6.5.</t>
  </si>
  <si>
    <t>6.6.6.</t>
  </si>
  <si>
    <t>6.6.7.</t>
  </si>
  <si>
    <t>6.6.8.</t>
  </si>
  <si>
    <t>6.7.</t>
  </si>
  <si>
    <t>Ehitusplatsi korraldus- ja üldkulud</t>
  </si>
  <si>
    <t xml:space="preserve">Veevarustus, kanalisatsioon, sanseadmed </t>
  </si>
  <si>
    <t>3.3.</t>
  </si>
  <si>
    <t>3.4.</t>
  </si>
  <si>
    <t>6.1.8.</t>
  </si>
  <si>
    <t>6.2.4.</t>
  </si>
  <si>
    <t>6.3.4.</t>
  </si>
  <si>
    <t>6.4.7.</t>
  </si>
  <si>
    <t>6.5.8.</t>
  </si>
  <si>
    <t>6.6.9.</t>
  </si>
  <si>
    <t>EELDATAV MAKSUMUS KOKKU KAUDSETE KULUDETA, KM-TA</t>
  </si>
  <si>
    <t>EHITUSTÖÖDE AEGNE INTRESSIKULU, KM-TA</t>
  </si>
  <si>
    <t>KÄIBEMAKS 20%</t>
  </si>
  <si>
    <t>7.4.</t>
  </si>
  <si>
    <t>8.1.</t>
  </si>
  <si>
    <t>8.2.</t>
  </si>
  <si>
    <t>8.3.</t>
  </si>
  <si>
    <t>8.4.</t>
  </si>
  <si>
    <t>Projekteerimise lepingu reserv</t>
  </si>
  <si>
    <t>Ehituslepingu reserv</t>
  </si>
  <si>
    <t>Lepingutega sidumata reserv</t>
  </si>
  <si>
    <t>PROJEKTIJUHTIMISE KAUDNE KULU 2,5%, KM-TA</t>
  </si>
  <si>
    <t>EELDATAV MAKSUMUS KOKKU KOOS KAUDSETE KULUDE JA INTRESSIKULUGA, KM-TA</t>
  </si>
  <si>
    <t>Projekti koostamine</t>
  </si>
  <si>
    <t xml:space="preserve">Töö nimetus </t>
  </si>
  <si>
    <t>Tööde loetelu ja eeldatav maksumus - Kalevi tn 1, Tartu</t>
  </si>
  <si>
    <t>Prokuratuur</t>
  </si>
  <si>
    <t>Halduskohus</t>
  </si>
  <si>
    <t>Maakohus</t>
  </si>
  <si>
    <t>Ringkonnakohus</t>
  </si>
  <si>
    <t>Kaugjahutuse liitumine</t>
  </si>
  <si>
    <t xml:space="preserve"> Sisustus Lepingu reserv</t>
  </si>
  <si>
    <t>Kontroll</t>
  </si>
  <si>
    <r>
      <t xml:space="preserve">SISSEVOOL </t>
    </r>
    <r>
      <rPr>
        <sz val="11"/>
        <rFont val="Calibri"/>
        <family val="2"/>
        <charset val="186"/>
        <scheme val="minor"/>
      </rPr>
      <t>(Moderniseerimisfondi toetus),</t>
    </r>
    <r>
      <rPr>
        <sz val="11"/>
        <color rgb="FFFF0000"/>
        <rFont val="Calibri"/>
        <family val="2"/>
        <charset val="186"/>
        <scheme val="minor"/>
      </rPr>
      <t xml:space="preserve"> </t>
    </r>
    <r>
      <rPr>
        <sz val="11"/>
        <rFont val="Calibri"/>
        <family val="2"/>
        <charset val="186"/>
        <scheme val="minor"/>
      </rPr>
      <t>KM-TA</t>
    </r>
  </si>
  <si>
    <t>Üürilepingu nr KPJ-4/2023-115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</si>
</sst>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k_r_-;\-* #,##0.00\ _k_r_-;_-* &quot;-&quot;??\ _k_r_-;_-@_-"/>
    <numFmt numFmtId="165" formatCode="_(* #,##0.00_);_(* \(#,##0.00\);_(* &quot;-&quot;??_);_(@_)"/>
  </numFmts>
  <fonts count="19"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name val="Arial"/>
      <family val="2"/>
      <charset val="186"/>
    </font>
    <font>
      <sz val="10"/>
      <name val="Arial"/>
      <family val="2"/>
    </font>
    <font>
      <sz val="10"/>
      <name val="Arial"/>
      <family val="2"/>
      <charset val="186"/>
    </font>
    <font>
      <sz val="10"/>
      <name val="Arial"/>
      <family val="2"/>
      <charset val="186"/>
    </font>
    <font>
      <sz val="11"/>
      <color indexed="8"/>
      <name val="Calibri"/>
      <family val="2"/>
      <charset val="186"/>
    </font>
    <font>
      <sz val="9"/>
      <color theme="1"/>
      <name val="Calibri"/>
      <family val="2"/>
      <charset val="186"/>
      <scheme val="minor"/>
    </font>
    <font>
      <sz val="11"/>
      <color rgb="FF000000"/>
      <name val="Calibri"/>
      <family val="2"/>
    </font>
    <font>
      <sz val="11"/>
      <color rgb="FF000000"/>
      <name val="Calibri"/>
      <family val="2"/>
      <charset val="186"/>
      <scheme val="minor"/>
    </font>
    <font>
      <i/>
      <sz val="11"/>
      <color rgb="FFFF0000"/>
      <name val="Calibri"/>
      <family val="2"/>
      <charset val="186"/>
      <scheme val="minor"/>
    </font>
    <font>
      <b/>
      <sz val="11"/>
      <color rgb="FFFF0000"/>
      <name val="Calibri"/>
      <family val="2"/>
      <charset val="186"/>
      <scheme val="minor"/>
    </font>
    <font>
      <b/>
      <sz val="11"/>
      <color rgb="FF000000"/>
      <name val="Calibri"/>
      <family val="2"/>
      <charset val="186"/>
      <scheme val="minor"/>
    </font>
    <font>
      <sz val="8"/>
      <color indexed="81"/>
      <name val="Tahoma"/>
      <family val="2"/>
      <charset val="186"/>
    </font>
    <font>
      <sz val="9"/>
      <color indexed="81"/>
      <name val="Tahoma"/>
      <family val="2"/>
      <charset val="186"/>
    </font>
    <font>
      <sz val="11"/>
      <color rgb="FFFF0000"/>
      <name val="Calibri"/>
      <family val="2"/>
      <charset val="186"/>
      <scheme val="minor"/>
    </font>
    <font>
      <b/>
      <sz val="13"/>
      <color rgb="FF000000"/>
      <name val="Calibri"/>
      <family val="2"/>
      <charset val="186"/>
      <scheme val="minor"/>
    </font>
    <font>
      <sz val="1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5">
    <xf numFmtId="0" fontId="0" fillId="0" borderId="0"/>
    <xf numFmtId="0" fontId="1" fillId="0" borderId="0"/>
    <xf numFmtId="0" fontId="1" fillId="0" borderId="0"/>
    <xf numFmtId="0" fontId="3"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6" fillId="0" borderId="0"/>
    <xf numFmtId="0" fontId="1" fillId="0" borderId="0"/>
    <xf numFmtId="0" fontId="7" fillId="0" borderId="0"/>
    <xf numFmtId="0" fontId="8" fillId="0" borderId="0"/>
    <xf numFmtId="0" fontId="9" fillId="0" borderId="0"/>
    <xf numFmtId="165" fontId="1" fillId="0" borderId="0" applyFont="0" applyFill="0" applyBorder="0" applyAlignment="0" applyProtection="0"/>
    <xf numFmtId="0" fontId="4" fillId="0" borderId="0"/>
    <xf numFmtId="164" fontId="4" fillId="0" borderId="0" applyFont="0" applyFill="0" applyBorder="0" applyAlignment="0" applyProtection="0"/>
  </cellStyleXfs>
  <cellXfs count="99">
    <xf numFmtId="0" fontId="0" fillId="0" borderId="0" xfId="0"/>
    <xf numFmtId="0" fontId="1" fillId="0" borderId="0" xfId="10" applyFont="1"/>
    <xf numFmtId="4" fontId="1" fillId="0" borderId="0" xfId="10" applyNumberFormat="1" applyFont="1" applyAlignment="1">
      <alignment horizontal="center"/>
    </xf>
    <xf numFmtId="4" fontId="1" fillId="0" borderId="0" xfId="10" applyNumberFormat="1" applyFont="1"/>
    <xf numFmtId="0" fontId="12" fillId="0" borderId="0" xfId="10" applyFont="1"/>
    <xf numFmtId="4" fontId="12" fillId="0" borderId="0" xfId="10" applyNumberFormat="1" applyFont="1" applyAlignment="1">
      <alignment horizontal="right"/>
    </xf>
    <xf numFmtId="4" fontId="13" fillId="0" borderId="0" xfId="11" applyNumberFormat="1" applyFont="1" applyAlignment="1">
      <alignment horizontal="right"/>
    </xf>
    <xf numFmtId="4" fontId="10" fillId="0" borderId="0" xfId="11" applyNumberFormat="1" applyFont="1" applyAlignment="1">
      <alignment horizontal="right"/>
    </xf>
    <xf numFmtId="0" fontId="13" fillId="0" borderId="0" xfId="10" applyFont="1" applyAlignment="1">
      <alignment vertical="center"/>
    </xf>
    <xf numFmtId="0" fontId="13" fillId="0" borderId="2" xfId="10" applyFont="1" applyBorder="1" applyAlignment="1">
      <alignment vertical="center" wrapText="1"/>
    </xf>
    <xf numFmtId="0" fontId="13" fillId="2" borderId="5" xfId="10" applyFont="1" applyFill="1" applyBorder="1" applyAlignment="1">
      <alignment vertical="center" wrapText="1"/>
    </xf>
    <xf numFmtId="0" fontId="10" fillId="0" borderId="5" xfId="10" applyFont="1" applyBorder="1" applyAlignment="1">
      <alignment vertical="center" wrapText="1"/>
    </xf>
    <xf numFmtId="0" fontId="10" fillId="0" borderId="0" xfId="10" applyFont="1" applyAlignment="1">
      <alignment vertical="center" wrapText="1"/>
    </xf>
    <xf numFmtId="4" fontId="13" fillId="0" borderId="0" xfId="10" applyNumberFormat="1" applyFont="1" applyAlignment="1">
      <alignment vertical="center" wrapText="1"/>
    </xf>
    <xf numFmtId="0" fontId="1" fillId="0" borderId="0" xfId="10" applyFont="1" applyAlignment="1">
      <alignment horizontal="right"/>
    </xf>
    <xf numFmtId="0" fontId="11" fillId="0" borderId="0" xfId="10" applyFont="1"/>
    <xf numFmtId="0" fontId="2" fillId="0" borderId="0" xfId="10" applyFont="1"/>
    <xf numFmtId="0" fontId="13" fillId="0" borderId="5" xfId="10" applyFont="1" applyBorder="1" applyAlignment="1">
      <alignment vertical="center" wrapText="1"/>
    </xf>
    <xf numFmtId="3" fontId="17" fillId="3" borderId="9" xfId="10" applyNumberFormat="1" applyFont="1" applyFill="1" applyBorder="1" applyAlignment="1">
      <alignment vertical="center" wrapText="1"/>
    </xf>
    <xf numFmtId="16" fontId="13" fillId="2" borderId="5" xfId="10" applyNumberFormat="1" applyFont="1" applyFill="1" applyBorder="1" applyAlignment="1">
      <alignment vertical="center" wrapText="1"/>
    </xf>
    <xf numFmtId="0" fontId="2" fillId="2" borderId="0" xfId="10" applyFont="1" applyFill="1"/>
    <xf numFmtId="0" fontId="13" fillId="0" borderId="25" xfId="10" applyFont="1" applyBorder="1" applyAlignment="1">
      <alignment vertical="center" wrapText="1"/>
    </xf>
    <xf numFmtId="2" fontId="13" fillId="2" borderId="11" xfId="10" applyNumberFormat="1" applyFont="1" applyFill="1" applyBorder="1" applyAlignment="1">
      <alignment vertical="center" wrapText="1"/>
    </xf>
    <xf numFmtId="2" fontId="10" fillId="0" borderId="11" xfId="10" applyNumberFormat="1" applyFont="1" applyBorder="1" applyAlignment="1">
      <alignment vertical="center" wrapText="1"/>
    </xf>
    <xf numFmtId="0" fontId="13" fillId="2" borderId="11" xfId="10" applyFont="1" applyFill="1" applyBorder="1" applyAlignment="1">
      <alignment vertical="center" wrapText="1"/>
    </xf>
    <xf numFmtId="0" fontId="10" fillId="4" borderId="11" xfId="6" applyFont="1" applyFill="1" applyBorder="1" applyAlignment="1">
      <alignment wrapText="1"/>
    </xf>
    <xf numFmtId="0" fontId="10" fillId="4" borderId="11" xfId="0" applyFont="1" applyFill="1" applyBorder="1" applyAlignment="1">
      <alignment wrapText="1"/>
    </xf>
    <xf numFmtId="0" fontId="13" fillId="2" borderId="11" xfId="6" applyFont="1" applyFill="1" applyBorder="1" applyAlignment="1">
      <alignment wrapText="1"/>
    </xf>
    <xf numFmtId="0" fontId="13" fillId="2" borderId="11" xfId="0" applyFont="1" applyFill="1" applyBorder="1" applyAlignment="1">
      <alignment wrapText="1"/>
    </xf>
    <xf numFmtId="0" fontId="10" fillId="0" borderId="11" xfId="6" applyFont="1" applyBorder="1" applyAlignment="1">
      <alignment wrapText="1"/>
    </xf>
    <xf numFmtId="0" fontId="13" fillId="0" borderId="11" xfId="6" applyFont="1" applyBorder="1" applyAlignment="1">
      <alignment wrapText="1"/>
    </xf>
    <xf numFmtId="0" fontId="10" fillId="3" borderId="15" xfId="10" applyFont="1" applyFill="1" applyBorder="1" applyAlignment="1">
      <alignment vertical="center" wrapText="1"/>
    </xf>
    <xf numFmtId="0" fontId="10" fillId="3" borderId="3" xfId="10" applyFont="1" applyFill="1" applyBorder="1" applyAlignment="1">
      <alignment vertical="center" wrapText="1"/>
    </xf>
    <xf numFmtId="0" fontId="10" fillId="3" borderId="23" xfId="10" applyFont="1" applyFill="1" applyBorder="1" applyAlignment="1">
      <alignment vertical="center" wrapText="1"/>
    </xf>
    <xf numFmtId="0" fontId="10" fillId="3" borderId="24" xfId="10" applyFont="1" applyFill="1" applyBorder="1" applyAlignment="1">
      <alignment vertical="center" wrapText="1"/>
    </xf>
    <xf numFmtId="0" fontId="10" fillId="3" borderId="5" xfId="10" applyFont="1" applyFill="1" applyBorder="1" applyAlignment="1">
      <alignment vertical="center" wrapText="1"/>
    </xf>
    <xf numFmtId="0" fontId="10" fillId="3" borderId="1" xfId="10" applyFont="1" applyFill="1" applyBorder="1" applyAlignment="1">
      <alignment vertical="center" wrapText="1"/>
    </xf>
    <xf numFmtId="0" fontId="10" fillId="3" borderId="2" xfId="10" applyFont="1" applyFill="1" applyBorder="1" applyAlignment="1">
      <alignment vertical="center" wrapText="1"/>
    </xf>
    <xf numFmtId="3" fontId="10" fillId="3" borderId="9" xfId="10" applyNumberFormat="1" applyFont="1" applyFill="1" applyBorder="1" applyAlignment="1">
      <alignment vertical="center" wrapText="1"/>
    </xf>
    <xf numFmtId="3" fontId="10" fillId="3" borderId="6" xfId="10" applyNumberFormat="1" applyFont="1" applyFill="1" applyBorder="1" applyAlignment="1">
      <alignment vertical="center" wrapText="1"/>
    </xf>
    <xf numFmtId="3" fontId="10" fillId="3" borderId="4" xfId="10" applyNumberFormat="1" applyFont="1" applyFill="1" applyBorder="1" applyAlignment="1">
      <alignment vertical="center" wrapText="1"/>
    </xf>
    <xf numFmtId="3" fontId="10" fillId="3" borderId="22" xfId="10" applyNumberFormat="1" applyFont="1" applyFill="1" applyBorder="1" applyAlignment="1">
      <alignment vertical="center" wrapText="1"/>
    </xf>
    <xf numFmtId="4" fontId="13" fillId="0" borderId="14" xfId="10" applyNumberFormat="1" applyFont="1" applyBorder="1" applyAlignment="1">
      <alignment horizontal="center" vertical="center" wrapText="1"/>
    </xf>
    <xf numFmtId="2" fontId="1" fillId="0" borderId="0" xfId="10" applyNumberFormat="1" applyFont="1"/>
    <xf numFmtId="2" fontId="2" fillId="0" borderId="0" xfId="10" applyNumberFormat="1" applyFont="1"/>
    <xf numFmtId="4" fontId="2" fillId="0" borderId="0" xfId="10" applyNumberFormat="1" applyFont="1" applyAlignment="1">
      <alignment horizontal="center"/>
    </xf>
    <xf numFmtId="0" fontId="2" fillId="0" borderId="3" xfId="10" applyFont="1" applyBorder="1"/>
    <xf numFmtId="0" fontId="2" fillId="0" borderId="4" xfId="10" applyFont="1" applyBorder="1"/>
    <xf numFmtId="4" fontId="2" fillId="0" borderId="0" xfId="10" applyNumberFormat="1" applyFont="1" applyAlignment="1">
      <alignment horizontal="center" vertical="center"/>
    </xf>
    <xf numFmtId="4" fontId="13" fillId="0" borderId="0" xfId="10" applyNumberFormat="1" applyFont="1" applyAlignment="1">
      <alignment horizontal="center" vertical="center" wrapText="1"/>
    </xf>
    <xf numFmtId="3" fontId="13" fillId="3" borderId="12" xfId="10" applyNumberFormat="1" applyFont="1" applyFill="1" applyBorder="1" applyAlignment="1">
      <alignment vertical="center" wrapText="1"/>
    </xf>
    <xf numFmtId="3" fontId="13" fillId="0" borderId="0" xfId="10" applyNumberFormat="1" applyFont="1" applyAlignment="1">
      <alignment vertical="center" wrapText="1"/>
    </xf>
    <xf numFmtId="3" fontId="13" fillId="3" borderId="1" xfId="10" applyNumberFormat="1" applyFont="1" applyFill="1" applyBorder="1" applyAlignment="1">
      <alignment vertical="center" wrapText="1"/>
    </xf>
    <xf numFmtId="3" fontId="13" fillId="3" borderId="6" xfId="10" applyNumberFormat="1" applyFont="1" applyFill="1" applyBorder="1" applyAlignment="1">
      <alignment vertical="center" wrapText="1"/>
    </xf>
    <xf numFmtId="3" fontId="13" fillId="2" borderId="12" xfId="10" applyNumberFormat="1" applyFont="1" applyFill="1" applyBorder="1" applyAlignment="1">
      <alignment vertical="center" wrapText="1"/>
    </xf>
    <xf numFmtId="3" fontId="1" fillId="0" borderId="1" xfId="10" applyNumberFormat="1" applyFont="1" applyBorder="1"/>
    <xf numFmtId="3" fontId="1" fillId="0" borderId="6" xfId="10" applyNumberFormat="1" applyFont="1" applyBorder="1"/>
    <xf numFmtId="3" fontId="10" fillId="0" borderId="12" xfId="10" applyNumberFormat="1" applyFont="1" applyBorder="1" applyAlignment="1">
      <alignment vertical="center" wrapText="1"/>
    </xf>
    <xf numFmtId="3" fontId="13" fillId="2" borderId="1" xfId="10" applyNumberFormat="1" applyFont="1" applyFill="1" applyBorder="1" applyAlignment="1">
      <alignment vertical="center" wrapText="1"/>
    </xf>
    <xf numFmtId="3" fontId="13" fillId="2" borderId="6" xfId="10" applyNumberFormat="1" applyFont="1" applyFill="1" applyBorder="1" applyAlignment="1">
      <alignment vertical="center" wrapText="1"/>
    </xf>
    <xf numFmtId="3" fontId="1" fillId="0" borderId="26" xfId="10" applyNumberFormat="1" applyFont="1" applyBorder="1"/>
    <xf numFmtId="3" fontId="2" fillId="2" borderId="26" xfId="10" applyNumberFormat="1" applyFont="1" applyFill="1" applyBorder="1"/>
    <xf numFmtId="3" fontId="2" fillId="2" borderId="1" xfId="10" applyNumberFormat="1" applyFont="1" applyFill="1" applyBorder="1"/>
    <xf numFmtId="3" fontId="2" fillId="2" borderId="6" xfId="10" applyNumberFormat="1" applyFont="1" applyFill="1" applyBorder="1"/>
    <xf numFmtId="3" fontId="13" fillId="0" borderId="12" xfId="10" applyNumberFormat="1" applyFont="1" applyBorder="1" applyAlignment="1">
      <alignment vertical="center" wrapText="1"/>
    </xf>
    <xf numFmtId="3" fontId="1" fillId="0" borderId="12" xfId="10" applyNumberFormat="1" applyFont="1" applyBorder="1"/>
    <xf numFmtId="3" fontId="1" fillId="0" borderId="27" xfId="10" applyNumberFormat="1" applyFont="1" applyBorder="1"/>
    <xf numFmtId="3" fontId="1" fillId="0" borderId="28" xfId="10" applyNumberFormat="1" applyFont="1" applyBorder="1"/>
    <xf numFmtId="3" fontId="1" fillId="2" borderId="1" xfId="10" applyNumberFormat="1" applyFont="1" applyFill="1" applyBorder="1"/>
    <xf numFmtId="3" fontId="1" fillId="2" borderId="6" xfId="10" applyNumberFormat="1" applyFont="1" applyFill="1" applyBorder="1"/>
    <xf numFmtId="3" fontId="17" fillId="3" borderId="10" xfId="10" applyNumberFormat="1" applyFont="1" applyFill="1" applyBorder="1" applyAlignment="1">
      <alignment vertical="center" wrapText="1"/>
    </xf>
    <xf numFmtId="3" fontId="1" fillId="3" borderId="29" xfId="10" applyNumberFormat="1" applyFont="1" applyFill="1" applyBorder="1"/>
    <xf numFmtId="3" fontId="1" fillId="3" borderId="3" xfId="10" applyNumberFormat="1" applyFont="1" applyFill="1" applyBorder="1"/>
    <xf numFmtId="3" fontId="1" fillId="3" borderId="4" xfId="10" applyNumberFormat="1" applyFont="1" applyFill="1" applyBorder="1"/>
    <xf numFmtId="3" fontId="1" fillId="3" borderId="30" xfId="10" applyNumberFormat="1" applyFont="1" applyFill="1" applyBorder="1"/>
    <xf numFmtId="3" fontId="1" fillId="3" borderId="28" xfId="10" applyNumberFormat="1" applyFont="1" applyFill="1" applyBorder="1"/>
    <xf numFmtId="3" fontId="1" fillId="3" borderId="31" xfId="10" applyNumberFormat="1" applyFont="1" applyFill="1" applyBorder="1"/>
    <xf numFmtId="3" fontId="1" fillId="3" borderId="8" xfId="10" applyNumberFormat="1" applyFont="1" applyFill="1" applyBorder="1"/>
    <xf numFmtId="3" fontId="1" fillId="3" borderId="9" xfId="10" applyNumberFormat="1" applyFont="1" applyFill="1" applyBorder="1"/>
    <xf numFmtId="3" fontId="17" fillId="3" borderId="7" xfId="10" applyNumberFormat="1" applyFont="1" applyFill="1" applyBorder="1" applyAlignment="1">
      <alignment vertical="center" wrapText="1"/>
    </xf>
    <xf numFmtId="3" fontId="17" fillId="3" borderId="8" xfId="10" applyNumberFormat="1" applyFont="1" applyFill="1" applyBorder="1" applyAlignment="1">
      <alignment vertical="center" wrapText="1"/>
    </xf>
    <xf numFmtId="3" fontId="10" fillId="3" borderId="8" xfId="10" applyNumberFormat="1" applyFont="1" applyFill="1" applyBorder="1" applyAlignment="1">
      <alignment vertical="center" wrapText="1"/>
    </xf>
    <xf numFmtId="2" fontId="1" fillId="0" borderId="21" xfId="10" applyNumberFormat="1" applyFont="1" applyBorder="1"/>
    <xf numFmtId="0" fontId="1" fillId="0" borderId="21" xfId="10" applyFont="1" applyBorder="1"/>
    <xf numFmtId="0" fontId="2" fillId="0" borderId="0" xfId="10" applyFont="1" applyAlignment="1">
      <alignment horizontal="center" vertical="center"/>
    </xf>
    <xf numFmtId="0" fontId="13" fillId="3" borderId="5" xfId="10" applyFont="1" applyFill="1" applyBorder="1" applyAlignment="1">
      <alignment horizontal="left" vertical="center" wrapText="1"/>
    </xf>
    <xf numFmtId="0" fontId="13" fillId="3" borderId="11" xfId="10" applyFont="1" applyFill="1" applyBorder="1" applyAlignment="1">
      <alignment horizontal="left" vertical="center" wrapText="1"/>
    </xf>
    <xf numFmtId="0" fontId="17" fillId="3" borderId="7" xfId="10" applyFont="1" applyFill="1" applyBorder="1" applyAlignment="1">
      <alignment horizontal="left" vertical="center" wrapText="1"/>
    </xf>
    <xf numFmtId="0" fontId="17" fillId="3" borderId="8" xfId="10" applyFont="1" applyFill="1" applyBorder="1" applyAlignment="1">
      <alignment horizontal="left" vertical="center" wrapText="1"/>
    </xf>
    <xf numFmtId="0" fontId="17" fillId="3" borderId="13" xfId="10" applyFont="1" applyFill="1" applyBorder="1" applyAlignment="1">
      <alignment horizontal="left" vertical="center" wrapText="1"/>
    </xf>
    <xf numFmtId="0" fontId="13" fillId="0" borderId="17" xfId="10" applyFont="1" applyBorder="1" applyAlignment="1">
      <alignment horizontal="center" vertical="center" wrapText="1"/>
    </xf>
    <xf numFmtId="0" fontId="13" fillId="0" borderId="18" xfId="10" applyFont="1" applyBorder="1" applyAlignment="1">
      <alignment horizontal="center" vertical="center" wrapText="1"/>
    </xf>
    <xf numFmtId="0" fontId="13" fillId="0" borderId="19" xfId="10" applyFont="1" applyBorder="1" applyAlignment="1">
      <alignment horizontal="center" vertical="center" wrapText="1"/>
    </xf>
    <xf numFmtId="0" fontId="17" fillId="0" borderId="16" xfId="10" applyFont="1" applyBorder="1" applyAlignment="1">
      <alignment horizontal="center" vertical="center" wrapText="1"/>
    </xf>
    <xf numFmtId="0" fontId="17" fillId="0" borderId="20" xfId="10" applyFont="1" applyBorder="1" applyAlignment="1">
      <alignment horizontal="center" vertical="center" wrapText="1"/>
    </xf>
    <xf numFmtId="0" fontId="17" fillId="0" borderId="21" xfId="10" applyFont="1" applyBorder="1" applyAlignment="1">
      <alignment horizontal="center" vertical="center" wrapText="1"/>
    </xf>
    <xf numFmtId="0" fontId="17" fillId="0" borderId="17" xfId="10" applyFont="1" applyBorder="1" applyAlignment="1">
      <alignment horizontal="center" vertical="center" wrapText="1"/>
    </xf>
    <xf numFmtId="0" fontId="17" fillId="0" borderId="18" xfId="10" applyFont="1" applyBorder="1" applyAlignment="1">
      <alignment horizontal="center" vertical="center" wrapText="1"/>
    </xf>
    <xf numFmtId="0" fontId="17" fillId="0" borderId="19" xfId="10" applyFont="1" applyBorder="1" applyAlignment="1">
      <alignment horizontal="center" vertical="center" wrapText="1"/>
    </xf>
  </cellXfs>
  <cellStyles count="15">
    <cellStyle name="Comma 2" xfId="4" xr:uid="{6440ACF4-7DDF-45E9-AC89-3D02DE0DA8B7}"/>
    <cellStyle name="Comma 3" xfId="12" xr:uid="{EC929FB0-958B-4C7A-AB9B-1F0FF6451F83}"/>
    <cellStyle name="Comma 4" xfId="14" xr:uid="{8DD72D03-14F4-480B-BCE6-F1986BC3C591}"/>
    <cellStyle name="Normaallaad 2" xfId="1" xr:uid="{00000000-0005-0000-0000-000001000000}"/>
    <cellStyle name="Normaallaad 3" xfId="13" xr:uid="{461DE180-CBBE-4A6A-A1CF-FDB1F8B3CF98}"/>
    <cellStyle name="Normaallaad 4 2" xfId="11" xr:uid="{47851956-5CBA-41FA-9BFD-4F766791FE62}"/>
    <cellStyle name="Normaallaad 67" xfId="2" xr:uid="{6A7CF9AE-CF13-409B-B5C8-86D4BB95CB47}"/>
    <cellStyle name="Normal" xfId="0" builtinId="0"/>
    <cellStyle name="Normal 2" xfId="3" xr:uid="{6D7C0F9F-0260-418C-9B31-7074D4C862C9}"/>
    <cellStyle name="Normal 2 2" xfId="8" xr:uid="{1CBC2FC3-F192-4384-BD05-02128BBBD221}"/>
    <cellStyle name="Normal 2 3" xfId="9" xr:uid="{574452CB-1535-4554-BBFF-3B79832160FE}"/>
    <cellStyle name="Normal 3" xfId="6" xr:uid="{89881D02-9454-4637-91AB-BF96F3C88D4E}"/>
    <cellStyle name="Normal 4" xfId="7" xr:uid="{47827E61-B4AF-4CFD-A1C3-6A5066DBCBB0}"/>
    <cellStyle name="Normal 5" xfId="10" xr:uid="{269E5A38-94B0-4197-A1C9-D79ECE2B70E2}"/>
    <cellStyle name="Percent 2" xfId="5" xr:uid="{92937902-7905-43C5-B644-ED508DB6B230}"/>
  </cellStyles>
  <dxfs count="0"/>
  <tableStyles count="1" defaultTableStyle="TableStyleMedium9" defaultPivotStyle="PivotStyleLight16">
    <tableStyle name="Invisible" pivot="0" table="0" count="0" xr9:uid="{5B2FDCF4-883E-46F4-A4AD-4FCAFF547605}"/>
  </tableStyles>
  <colors>
    <mruColors>
      <color rgb="FFFF0066"/>
      <color rgb="FF9933FF"/>
      <color rgb="FFCC0099"/>
      <color rgb="FF33CC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490_Memoriaal\900490A_AET.3.10.v01%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02_Arendusdivisjon\01_Arenduse_projektid\01_Projektid_Pohja-Eesti\EMTA_Stat%20yyrihange\Hindamine\koondanal&#252;&#252;s_1102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ranet.rkas.ee/arendus/Projektide_prgnoosid/900531%20Viljandi%20riigimaja%20v&#228;&#228;rtustamine%20eelarve-progno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Kindlad%20investeeringud\Riia15%2013.08.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lud_ja_investeeringud_päring"/>
      <sheetName val="Pikk versioon"/>
      <sheetName val="Lühike versioon"/>
      <sheetName val="Kommunismi_prognoos"/>
      <sheetName val="MUDEL"/>
      <sheetName val="Kommunismi_progalg"/>
      <sheetName val="pr_reg"/>
      <sheetName val="Eelarvete register"/>
      <sheetName val="Kulud_ja_investeeringud"/>
      <sheetName val="Graafiku jaoks"/>
      <sheetName val="eelarve_2korrigeerimine"/>
      <sheetName val="algne_eelarve_prognoosiga"/>
      <sheetName val="1korr_eelarve"/>
      <sheetName val="2korr_eelarve"/>
      <sheetName val="loplik_prognoos"/>
      <sheetName val="yldkuluga"/>
      <sheetName val="yldkuluga_12.02.19_1004"/>
      <sheetName val="yldkuluta"/>
      <sheetName val="yldkuluta_15.01.19_1108"/>
      <sheetName val="Haldusaruanne_plaan"/>
      <sheetName val="Haldusaruanne_tegelik"/>
      <sheetName val="Haldusaruanne_tegelik_vaartused"/>
      <sheetName val="Kulupõhine_algne"/>
      <sheetName val="Kulupõhine130219"/>
      <sheetName val="annuiteetmaksegraafik"/>
      <sheetName val="kulupõhine annuiteetgraafik"/>
      <sheetName val="Kulupõhine2102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 val="900531 Viljandi riigimaja väärt"/>
    </sheetNames>
    <sheetDataSet>
      <sheetData sheetId="0">
        <row r="4">
          <cell r="F4" t="str">
            <v>Viljandi riigimaja väärtustamine</v>
          </cell>
        </row>
        <row r="5">
          <cell r="F5" t="str">
            <v>900531</v>
          </cell>
        </row>
        <row r="6">
          <cell r="F6" t="str">
            <v>Vabaduse plats 2, Viljandi</v>
          </cell>
        </row>
        <row r="7">
          <cell r="F7">
            <v>282472</v>
          </cell>
        </row>
        <row r="8">
          <cell r="F8">
            <v>2106</v>
          </cell>
        </row>
        <row r="9">
          <cell r="F9">
            <v>2464.02</v>
          </cell>
        </row>
      </sheetData>
      <sheetData sheetId="1">
        <row r="3">
          <cell r="I3" t="str">
            <v>2016 (ja varasemad) kulud</v>
          </cell>
        </row>
      </sheetData>
      <sheetData sheetId="2">
        <row r="24">
          <cell r="B24" t="str">
            <v>2.2. Kinnisvara omandamise ja väärtustamise kulud</v>
          </cell>
        </row>
      </sheetData>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sheetName val="MUDEL CO2"/>
      <sheetName val="Riia15_prognoos"/>
      <sheetName val="Riia15_eelarve"/>
      <sheetName val="Lisa 6.1.R15"/>
      <sheetName val="Investeeringud 1.3.2019"/>
      <sheetName val="analüüs"/>
      <sheetName val="Riia 15 CO2"/>
      <sheetName val="Päring (2)"/>
      <sheetName val="Taust"/>
      <sheetName val="Sheet1"/>
    </sheetNames>
    <sheetDataSet>
      <sheetData sheetId="0">
        <row r="1">
          <cell r="BA1">
            <v>4.5999999999999999E-2</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716D-A517-46B9-885B-94EECDEF5805}">
  <sheetPr codeName="Sheet1"/>
  <dimension ref="B1:R106"/>
  <sheetViews>
    <sheetView tabSelected="1" topLeftCell="B1" zoomScale="85" zoomScaleNormal="85" workbookViewId="0">
      <pane ySplit="6" topLeftCell="A7" activePane="bottomLeft" state="frozen"/>
      <selection pane="bottomLeft" activeCell="B1" sqref="B1"/>
    </sheetView>
  </sheetViews>
  <sheetFormatPr defaultColWidth="9.140625" defaultRowHeight="15" x14ac:dyDescent="0.25"/>
  <cols>
    <col min="1" max="1" width="3.7109375" style="1" customWidth="1"/>
    <col min="2" max="2" width="6.28515625" style="1" customWidth="1"/>
    <col min="3" max="3" width="81.28515625" style="1" customWidth="1"/>
    <col min="4" max="4" width="15.5703125" style="2" customWidth="1"/>
    <col min="5" max="5" width="8.140625" style="2" hidden="1" customWidth="1"/>
    <col min="6" max="6" width="13.140625" style="1" customWidth="1"/>
    <col min="7" max="7" width="13.7109375" style="1" bestFit="1" customWidth="1"/>
    <col min="8" max="9" width="14.7109375" style="1" bestFit="1" customWidth="1"/>
    <col min="10" max="10" width="14.5703125" style="1" customWidth="1"/>
    <col min="11" max="11" width="10.28515625" style="1" bestFit="1" customWidth="1"/>
    <col min="12" max="12" width="9.140625" style="1"/>
    <col min="13" max="13" width="11" style="1" bestFit="1" customWidth="1"/>
    <col min="14" max="14" width="9.140625" style="1"/>
    <col min="15" max="15" width="11.5703125" style="1" bestFit="1" customWidth="1"/>
    <col min="16" max="18" width="9.5703125" style="1" bestFit="1" customWidth="1"/>
    <col min="19" max="16384" width="9.140625" style="1"/>
  </cols>
  <sheetData>
    <row r="1" spans="2:9" x14ac:dyDescent="0.25">
      <c r="B1" s="15"/>
      <c r="D1" s="6" t="s">
        <v>0</v>
      </c>
      <c r="E1" s="6"/>
    </row>
    <row r="2" spans="2:9" x14ac:dyDescent="0.25">
      <c r="D2" s="7" t="s">
        <v>164</v>
      </c>
      <c r="E2" s="7"/>
    </row>
    <row r="4" spans="2:9" x14ac:dyDescent="0.25">
      <c r="B4" s="84" t="s">
        <v>155</v>
      </c>
      <c r="C4" s="84"/>
      <c r="D4" s="84"/>
      <c r="E4" s="48"/>
    </row>
    <row r="5" spans="2:9" ht="15.75" thickBot="1" x14ac:dyDescent="0.3">
      <c r="B5" s="8"/>
      <c r="D5" s="45"/>
      <c r="E5" s="45"/>
    </row>
    <row r="6" spans="2:9" ht="45" x14ac:dyDescent="0.25">
      <c r="B6" s="9" t="s">
        <v>1</v>
      </c>
      <c r="C6" s="21" t="s">
        <v>154</v>
      </c>
      <c r="D6" s="42" t="s">
        <v>2</v>
      </c>
      <c r="E6" s="49" t="s">
        <v>162</v>
      </c>
      <c r="F6" s="46" t="s">
        <v>156</v>
      </c>
      <c r="G6" s="46" t="s">
        <v>157</v>
      </c>
      <c r="H6" s="46" t="s">
        <v>158</v>
      </c>
      <c r="I6" s="47" t="s">
        <v>159</v>
      </c>
    </row>
    <row r="7" spans="2:9" ht="14.25" customHeight="1" x14ac:dyDescent="0.25">
      <c r="B7" s="85" t="s">
        <v>3</v>
      </c>
      <c r="C7" s="86"/>
      <c r="D7" s="50">
        <f>SUM(D8+D10+D19+D24)</f>
        <v>544197.30000000005</v>
      </c>
      <c r="E7" s="51">
        <f>IFERROR(SUM(F7:I7)-D7,"")</f>
        <v>0</v>
      </c>
      <c r="F7" s="52">
        <f>SUM(F8+F10+F19+F24)</f>
        <v>135670</v>
      </c>
      <c r="G7" s="52">
        <f t="shared" ref="G7:I7" si="0">SUM(G8+G10+G19+G24)</f>
        <v>70337</v>
      </c>
      <c r="H7" s="52">
        <f t="shared" si="0"/>
        <v>184070.3</v>
      </c>
      <c r="I7" s="53">
        <f t="shared" si="0"/>
        <v>154120</v>
      </c>
    </row>
    <row r="8" spans="2:9" x14ac:dyDescent="0.25">
      <c r="B8" s="10">
        <v>1</v>
      </c>
      <c r="C8" s="22" t="s">
        <v>4</v>
      </c>
      <c r="D8" s="54">
        <f>SUM(D9:D9)</f>
        <v>0</v>
      </c>
      <c r="E8" s="51">
        <f t="shared" ref="E8:E71" si="1">IFERROR(SUM(F8:I8)-D8,"")</f>
        <v>0</v>
      </c>
      <c r="F8" s="68">
        <v>0</v>
      </c>
      <c r="G8" s="68">
        <v>0</v>
      </c>
      <c r="H8" s="68">
        <v>0</v>
      </c>
      <c r="I8" s="69">
        <v>0</v>
      </c>
    </row>
    <row r="9" spans="2:9" x14ac:dyDescent="0.25">
      <c r="B9" s="11" t="s">
        <v>5</v>
      </c>
      <c r="C9" s="23"/>
      <c r="D9" s="57" t="s">
        <v>6</v>
      </c>
      <c r="E9" s="51" t="str">
        <f t="shared" si="1"/>
        <v/>
      </c>
      <c r="F9" s="55" t="s">
        <v>6</v>
      </c>
      <c r="G9" s="55" t="s">
        <v>6</v>
      </c>
      <c r="H9" s="55" t="s">
        <v>6</v>
      </c>
      <c r="I9" s="56" t="s">
        <v>6</v>
      </c>
    </row>
    <row r="10" spans="2:9" ht="15" customHeight="1" x14ac:dyDescent="0.25">
      <c r="B10" s="10">
        <v>2</v>
      </c>
      <c r="C10" s="22" t="s">
        <v>7</v>
      </c>
      <c r="D10" s="54">
        <f>SUM(D11:D18)</f>
        <v>311658.3</v>
      </c>
      <c r="E10" s="51">
        <f t="shared" si="1"/>
        <v>0</v>
      </c>
      <c r="F10" s="58">
        <f>SUM(F11:F18)</f>
        <v>77707</v>
      </c>
      <c r="G10" s="58">
        <f t="shared" ref="G10:I10" si="2">SUM(G11:G18)</f>
        <v>40289</v>
      </c>
      <c r="H10" s="58">
        <f t="shared" si="2"/>
        <v>105411.3</v>
      </c>
      <c r="I10" s="59">
        <f t="shared" si="2"/>
        <v>88251</v>
      </c>
    </row>
    <row r="11" spans="2:9" x14ac:dyDescent="0.25">
      <c r="B11" s="11" t="s">
        <v>8</v>
      </c>
      <c r="C11" s="23" t="s">
        <v>9</v>
      </c>
      <c r="D11" s="60">
        <v>84000</v>
      </c>
      <c r="E11" s="51">
        <f t="shared" si="1"/>
        <v>0</v>
      </c>
      <c r="F11" s="55">
        <v>20946</v>
      </c>
      <c r="G11" s="55">
        <v>10870</v>
      </c>
      <c r="H11" s="55">
        <v>28412</v>
      </c>
      <c r="I11" s="56">
        <v>23771.999999999996</v>
      </c>
    </row>
    <row r="12" spans="2:9" x14ac:dyDescent="0.25">
      <c r="B12" s="11" t="s">
        <v>10</v>
      </c>
      <c r="C12" s="23" t="s">
        <v>11</v>
      </c>
      <c r="D12" s="57" t="s">
        <v>6</v>
      </c>
      <c r="E12" s="51" t="str">
        <f t="shared" si="1"/>
        <v/>
      </c>
      <c r="F12" s="55" t="s">
        <v>6</v>
      </c>
      <c r="G12" s="55" t="s">
        <v>6</v>
      </c>
      <c r="H12" s="55" t="s">
        <v>6</v>
      </c>
      <c r="I12" s="56" t="s">
        <v>6</v>
      </c>
    </row>
    <row r="13" spans="2:9" x14ac:dyDescent="0.25">
      <c r="B13" s="11" t="s">
        <v>12</v>
      </c>
      <c r="C13" s="23" t="s">
        <v>13</v>
      </c>
      <c r="D13" s="57" t="s">
        <v>6</v>
      </c>
      <c r="E13" s="51" t="str">
        <f t="shared" si="1"/>
        <v/>
      </c>
      <c r="F13" s="55" t="s">
        <v>6</v>
      </c>
      <c r="G13" s="55" t="s">
        <v>6</v>
      </c>
      <c r="H13" s="55" t="s">
        <v>6</v>
      </c>
      <c r="I13" s="56" t="s">
        <v>6</v>
      </c>
    </row>
    <row r="14" spans="2:9" x14ac:dyDescent="0.25">
      <c r="B14" s="11" t="s">
        <v>14</v>
      </c>
      <c r="C14" s="23" t="s">
        <v>15</v>
      </c>
      <c r="D14" s="60">
        <v>4658.3</v>
      </c>
      <c r="E14" s="51">
        <f t="shared" si="1"/>
        <v>0</v>
      </c>
      <c r="F14" s="55">
        <v>1161</v>
      </c>
      <c r="G14" s="55">
        <v>602</v>
      </c>
      <c r="H14" s="55">
        <v>1575.3</v>
      </c>
      <c r="I14" s="56">
        <v>1320</v>
      </c>
    </row>
    <row r="15" spans="2:9" x14ac:dyDescent="0.25">
      <c r="B15" s="11" t="s">
        <v>16</v>
      </c>
      <c r="C15" s="23" t="s">
        <v>17</v>
      </c>
      <c r="D15" s="57" t="s">
        <v>6</v>
      </c>
      <c r="E15" s="51" t="str">
        <f t="shared" si="1"/>
        <v/>
      </c>
      <c r="F15" s="55" t="s">
        <v>6</v>
      </c>
      <c r="G15" s="55" t="s">
        <v>6</v>
      </c>
      <c r="H15" s="55" t="s">
        <v>6</v>
      </c>
      <c r="I15" s="56" t="s">
        <v>6</v>
      </c>
    </row>
    <row r="16" spans="2:9" x14ac:dyDescent="0.25">
      <c r="B16" s="11" t="s">
        <v>18</v>
      </c>
      <c r="C16" s="23" t="s">
        <v>19</v>
      </c>
      <c r="D16" s="57" t="s">
        <v>6</v>
      </c>
      <c r="E16" s="51" t="str">
        <f t="shared" si="1"/>
        <v/>
      </c>
      <c r="F16" s="55" t="s">
        <v>6</v>
      </c>
      <c r="G16" s="55" t="s">
        <v>6</v>
      </c>
      <c r="H16" s="55" t="s">
        <v>6</v>
      </c>
      <c r="I16" s="56" t="s">
        <v>6</v>
      </c>
    </row>
    <row r="17" spans="2:18" x14ac:dyDescent="0.25">
      <c r="B17" s="11" t="s">
        <v>20</v>
      </c>
      <c r="C17" s="23" t="s">
        <v>21</v>
      </c>
      <c r="D17" s="57" t="s">
        <v>6</v>
      </c>
      <c r="E17" s="51" t="str">
        <f t="shared" si="1"/>
        <v/>
      </c>
      <c r="F17" s="55" t="s">
        <v>6</v>
      </c>
      <c r="G17" s="55" t="s">
        <v>6</v>
      </c>
      <c r="H17" s="55" t="s">
        <v>6</v>
      </c>
      <c r="I17" s="56" t="s">
        <v>6</v>
      </c>
    </row>
    <row r="18" spans="2:18" x14ac:dyDescent="0.25">
      <c r="B18" s="11" t="s">
        <v>22</v>
      </c>
      <c r="C18" s="23" t="s">
        <v>23</v>
      </c>
      <c r="D18" s="60">
        <v>223000</v>
      </c>
      <c r="E18" s="51">
        <f t="shared" si="1"/>
        <v>0</v>
      </c>
      <c r="F18" s="55">
        <v>55600</v>
      </c>
      <c r="G18" s="55">
        <v>28817</v>
      </c>
      <c r="H18" s="55">
        <v>75424</v>
      </c>
      <c r="I18" s="56">
        <v>63159</v>
      </c>
    </row>
    <row r="19" spans="2:18" x14ac:dyDescent="0.25">
      <c r="B19" s="10">
        <v>3</v>
      </c>
      <c r="C19" s="22" t="s">
        <v>24</v>
      </c>
      <c r="D19" s="54">
        <f>SUM(D20:D23)</f>
        <v>40000</v>
      </c>
      <c r="E19" s="51">
        <f t="shared" si="1"/>
        <v>0</v>
      </c>
      <c r="F19" s="58">
        <f>SUM(F20:F23)</f>
        <v>9970</v>
      </c>
      <c r="G19" s="58">
        <f t="shared" ref="G19:I19" si="3">SUM(G20:G23)</f>
        <v>5170</v>
      </c>
      <c r="H19" s="58">
        <f t="shared" si="3"/>
        <v>13530</v>
      </c>
      <c r="I19" s="59">
        <f t="shared" si="3"/>
        <v>11330</v>
      </c>
    </row>
    <row r="20" spans="2:18" x14ac:dyDescent="0.25">
      <c r="B20" s="11" t="s">
        <v>25</v>
      </c>
      <c r="C20" s="23" t="s">
        <v>52</v>
      </c>
      <c r="D20" s="57" t="s">
        <v>6</v>
      </c>
      <c r="E20" s="51" t="str">
        <f t="shared" si="1"/>
        <v/>
      </c>
      <c r="F20" s="55" t="s">
        <v>6</v>
      </c>
      <c r="G20" s="55" t="s">
        <v>6</v>
      </c>
      <c r="H20" s="55" t="s">
        <v>6</v>
      </c>
      <c r="I20" s="56" t="s">
        <v>6</v>
      </c>
    </row>
    <row r="21" spans="2:18" x14ac:dyDescent="0.25">
      <c r="B21" s="11" t="s">
        <v>26</v>
      </c>
      <c r="C21" s="23" t="s">
        <v>53</v>
      </c>
      <c r="D21" s="57" t="s">
        <v>6</v>
      </c>
      <c r="E21" s="51" t="str">
        <f t="shared" si="1"/>
        <v/>
      </c>
      <c r="F21" s="55" t="s">
        <v>6</v>
      </c>
      <c r="G21" s="55" t="s">
        <v>6</v>
      </c>
      <c r="H21" s="55" t="s">
        <v>6</v>
      </c>
      <c r="I21" s="56" t="s">
        <v>6</v>
      </c>
    </row>
    <row r="22" spans="2:18" x14ac:dyDescent="0.25">
      <c r="B22" s="11" t="s">
        <v>132</v>
      </c>
      <c r="C22" s="23" t="s">
        <v>54</v>
      </c>
      <c r="D22" s="57" t="s">
        <v>6</v>
      </c>
      <c r="E22" s="51" t="str">
        <f t="shared" si="1"/>
        <v/>
      </c>
      <c r="F22" s="55" t="s">
        <v>6</v>
      </c>
      <c r="G22" s="55" t="s">
        <v>6</v>
      </c>
      <c r="H22" s="55" t="s">
        <v>6</v>
      </c>
      <c r="I22" s="56" t="s">
        <v>6</v>
      </c>
    </row>
    <row r="23" spans="2:18" x14ac:dyDescent="0.25">
      <c r="B23" s="11" t="s">
        <v>133</v>
      </c>
      <c r="C23" s="23" t="s">
        <v>160</v>
      </c>
      <c r="D23" s="60">
        <v>40000</v>
      </c>
      <c r="E23" s="51">
        <f t="shared" si="1"/>
        <v>0</v>
      </c>
      <c r="F23" s="55">
        <v>9970</v>
      </c>
      <c r="G23" s="55">
        <v>5170</v>
      </c>
      <c r="H23" s="55">
        <v>13530</v>
      </c>
      <c r="I23" s="56">
        <v>11330</v>
      </c>
    </row>
    <row r="24" spans="2:18" x14ac:dyDescent="0.25">
      <c r="B24" s="10">
        <v>4</v>
      </c>
      <c r="C24" s="24" t="s">
        <v>27</v>
      </c>
      <c r="D24" s="54">
        <f>SUM(D25)</f>
        <v>192539</v>
      </c>
      <c r="E24" s="51">
        <f t="shared" si="1"/>
        <v>0</v>
      </c>
      <c r="F24" s="58">
        <f>SUM(F25)</f>
        <v>47993</v>
      </c>
      <c r="G24" s="58">
        <f t="shared" ref="G24:I24" si="4">SUM(G25)</f>
        <v>24878</v>
      </c>
      <c r="H24" s="58">
        <f t="shared" si="4"/>
        <v>65129</v>
      </c>
      <c r="I24" s="59">
        <f t="shared" si="4"/>
        <v>54539</v>
      </c>
    </row>
    <row r="25" spans="2:18" x14ac:dyDescent="0.25">
      <c r="B25" s="11" t="s">
        <v>28</v>
      </c>
      <c r="C25" s="23" t="s">
        <v>55</v>
      </c>
      <c r="D25" s="60">
        <v>192539</v>
      </c>
      <c r="E25" s="51">
        <f t="shared" si="1"/>
        <v>0</v>
      </c>
      <c r="F25" s="55">
        <v>47993</v>
      </c>
      <c r="G25" s="55">
        <v>24878</v>
      </c>
      <c r="H25" s="55">
        <v>65129</v>
      </c>
      <c r="I25" s="56">
        <v>54539</v>
      </c>
      <c r="K25" s="43"/>
    </row>
    <row r="26" spans="2:18" ht="14.25" customHeight="1" x14ac:dyDescent="0.25">
      <c r="B26" s="85" t="s">
        <v>29</v>
      </c>
      <c r="C26" s="86"/>
      <c r="D26" s="50">
        <f>SUM(D27+D30)</f>
        <v>14781974.850000001</v>
      </c>
      <c r="E26" s="51">
        <f t="shared" si="1"/>
        <v>0</v>
      </c>
      <c r="F26" s="52">
        <f>SUM(F27+F30)</f>
        <v>3684405.16</v>
      </c>
      <c r="G26" s="52">
        <f t="shared" ref="G26:I26" si="5">SUM(G27+G30)</f>
        <v>1908856.98</v>
      </c>
      <c r="H26" s="52">
        <f t="shared" si="5"/>
        <v>5001245.25</v>
      </c>
      <c r="I26" s="53">
        <f t="shared" si="5"/>
        <v>4187467.46</v>
      </c>
    </row>
    <row r="27" spans="2:18" x14ac:dyDescent="0.25">
      <c r="B27" s="10">
        <v>5</v>
      </c>
      <c r="C27" s="22" t="s">
        <v>30</v>
      </c>
      <c r="D27" s="54">
        <f>SUM(D28:D29)</f>
        <v>771878</v>
      </c>
      <c r="E27" s="51">
        <f t="shared" si="1"/>
        <v>0</v>
      </c>
      <c r="F27" s="58">
        <f>SUM(F28:F29)</f>
        <v>192397.62</v>
      </c>
      <c r="G27" s="58">
        <f t="shared" ref="G27:I27" si="6">SUM(G28:G29)</f>
        <v>99744.150000000009</v>
      </c>
      <c r="H27" s="58">
        <f t="shared" si="6"/>
        <v>261094.76</v>
      </c>
      <c r="I27" s="59">
        <f t="shared" si="6"/>
        <v>218641.47</v>
      </c>
      <c r="L27" s="3"/>
    </row>
    <row r="28" spans="2:18" x14ac:dyDescent="0.25">
      <c r="B28" s="11" t="s">
        <v>31</v>
      </c>
      <c r="C28" s="23" t="s">
        <v>153</v>
      </c>
      <c r="D28" s="60">
        <v>771878</v>
      </c>
      <c r="E28" s="51">
        <f t="shared" si="1"/>
        <v>0</v>
      </c>
      <c r="F28" s="55">
        <v>192397.62</v>
      </c>
      <c r="G28" s="55">
        <v>99744.150000000009</v>
      </c>
      <c r="H28" s="55">
        <v>261094.76</v>
      </c>
      <c r="I28" s="56">
        <v>218641.47</v>
      </c>
      <c r="K28" s="43"/>
    </row>
    <row r="29" spans="2:18" x14ac:dyDescent="0.25">
      <c r="B29" s="11" t="s">
        <v>32</v>
      </c>
      <c r="C29" s="23"/>
      <c r="D29" s="57" t="s">
        <v>6</v>
      </c>
      <c r="E29" s="51" t="str">
        <f t="shared" si="1"/>
        <v/>
      </c>
      <c r="F29" s="55" t="s">
        <v>6</v>
      </c>
      <c r="G29" s="55" t="s">
        <v>6</v>
      </c>
      <c r="H29" s="55" t="s">
        <v>6</v>
      </c>
      <c r="I29" s="56" t="s">
        <v>6</v>
      </c>
      <c r="K29" s="3"/>
      <c r="L29" s="43"/>
    </row>
    <row r="30" spans="2:18" x14ac:dyDescent="0.25">
      <c r="B30" s="10">
        <v>6</v>
      </c>
      <c r="C30" s="22" t="s">
        <v>33</v>
      </c>
      <c r="D30" s="61">
        <f>SUM(D31+D40+D45+D50+D58+D67+D77)</f>
        <v>14010096.850000001</v>
      </c>
      <c r="E30" s="51">
        <f t="shared" si="1"/>
        <v>-1.862645149230957E-9</v>
      </c>
      <c r="F30" s="62">
        <f>SUM(F31+F40+F45+F50+F58+F67+F77)</f>
        <v>3492007.54</v>
      </c>
      <c r="G30" s="62">
        <f t="shared" ref="G30:I30" si="7">SUM(G31+G40+G45+G50+G58+G67+G77)</f>
        <v>1809112.83</v>
      </c>
      <c r="H30" s="62">
        <f t="shared" si="7"/>
        <v>4740150.49</v>
      </c>
      <c r="I30" s="63">
        <f t="shared" si="7"/>
        <v>3968825.9899999998</v>
      </c>
      <c r="O30" s="43"/>
    </row>
    <row r="31" spans="2:18" s="16" customFormat="1" x14ac:dyDescent="0.25">
      <c r="B31" s="19" t="s">
        <v>34</v>
      </c>
      <c r="C31" s="20" t="s">
        <v>57</v>
      </c>
      <c r="D31" s="54">
        <f>SUM(D32:D39)</f>
        <v>2098193.9900000002</v>
      </c>
      <c r="E31" s="51">
        <f t="shared" si="1"/>
        <v>-4.6566128730773926E-10</v>
      </c>
      <c r="F31" s="58">
        <f>SUM(F32:F39)</f>
        <v>522389.72</v>
      </c>
      <c r="G31" s="58">
        <f t="shared" ref="G31:I31" si="8">SUM(G32:G39)</f>
        <v>269831.52</v>
      </c>
      <c r="H31" s="58">
        <f t="shared" si="8"/>
        <v>712348.33999999985</v>
      </c>
      <c r="I31" s="59">
        <f t="shared" si="8"/>
        <v>593624.41</v>
      </c>
    </row>
    <row r="32" spans="2:18" x14ac:dyDescent="0.25">
      <c r="B32" s="11" t="s">
        <v>35</v>
      </c>
      <c r="C32" s="25" t="s">
        <v>56</v>
      </c>
      <c r="D32" s="57">
        <v>592643.48</v>
      </c>
      <c r="E32" s="51">
        <f t="shared" si="1"/>
        <v>0</v>
      </c>
      <c r="F32" s="55">
        <v>147551</v>
      </c>
      <c r="G32" s="55">
        <v>76216</v>
      </c>
      <c r="H32" s="55">
        <v>201205</v>
      </c>
      <c r="I32" s="56">
        <v>167671.48000000001</v>
      </c>
      <c r="O32" s="43"/>
      <c r="P32" s="43"/>
      <c r="Q32" s="43"/>
      <c r="R32" s="43"/>
    </row>
    <row r="33" spans="2:18" x14ac:dyDescent="0.25">
      <c r="B33" s="11" t="s">
        <v>36</v>
      </c>
      <c r="C33" s="23" t="s">
        <v>58</v>
      </c>
      <c r="D33" s="57">
        <v>127493.48</v>
      </c>
      <c r="E33" s="51">
        <f t="shared" si="1"/>
        <v>0</v>
      </c>
      <c r="F33" s="55">
        <v>31742.21</v>
      </c>
      <c r="G33" s="55">
        <v>16396.25</v>
      </c>
      <c r="H33" s="55">
        <v>43284.47</v>
      </c>
      <c r="I33" s="56">
        <v>36070.550000000003</v>
      </c>
      <c r="O33" s="43"/>
      <c r="P33" s="43"/>
      <c r="Q33" s="43"/>
      <c r="R33" s="43"/>
    </row>
    <row r="34" spans="2:18" x14ac:dyDescent="0.25">
      <c r="B34" s="11" t="s">
        <v>65</v>
      </c>
      <c r="C34" s="23" t="s">
        <v>59</v>
      </c>
      <c r="D34" s="57">
        <v>238663.23</v>
      </c>
      <c r="E34" s="51">
        <f t="shared" si="1"/>
        <v>0</v>
      </c>
      <c r="F34" s="55">
        <v>59420.27</v>
      </c>
      <c r="G34" s="55">
        <v>30692.29</v>
      </c>
      <c r="H34" s="55">
        <v>81027.64</v>
      </c>
      <c r="I34" s="56">
        <v>67523.03</v>
      </c>
      <c r="O34" s="43"/>
      <c r="P34" s="43"/>
      <c r="Q34" s="43"/>
      <c r="R34" s="43"/>
    </row>
    <row r="35" spans="2:18" x14ac:dyDescent="0.25">
      <c r="B35" s="11" t="s">
        <v>66</v>
      </c>
      <c r="C35" s="25" t="s">
        <v>60</v>
      </c>
      <c r="D35" s="57">
        <v>422745.60000000003</v>
      </c>
      <c r="E35" s="51">
        <f t="shared" si="1"/>
        <v>0</v>
      </c>
      <c r="F35" s="55">
        <v>105251.48</v>
      </c>
      <c r="G35" s="55">
        <v>54365.43</v>
      </c>
      <c r="H35" s="55">
        <v>143524.74</v>
      </c>
      <c r="I35" s="56">
        <v>119603.95</v>
      </c>
      <c r="O35" s="43"/>
      <c r="P35" s="43"/>
      <c r="Q35" s="43"/>
      <c r="R35" s="43"/>
    </row>
    <row r="36" spans="2:18" x14ac:dyDescent="0.25">
      <c r="B36" s="11" t="s">
        <v>67</v>
      </c>
      <c r="C36" s="25" t="s">
        <v>61</v>
      </c>
      <c r="D36" s="57">
        <v>311901.09999999998</v>
      </c>
      <c r="E36" s="51">
        <f t="shared" si="1"/>
        <v>0</v>
      </c>
      <c r="F36" s="55">
        <v>77654.39</v>
      </c>
      <c r="G36" s="55">
        <v>40110.74</v>
      </c>
      <c r="H36" s="55">
        <v>105892.35</v>
      </c>
      <c r="I36" s="56">
        <v>88243.62</v>
      </c>
      <c r="O36" s="43"/>
      <c r="P36" s="43"/>
      <c r="Q36" s="43"/>
      <c r="R36" s="43"/>
    </row>
    <row r="37" spans="2:18" x14ac:dyDescent="0.25">
      <c r="B37" s="11" t="s">
        <v>68</v>
      </c>
      <c r="C37" s="25" t="s">
        <v>62</v>
      </c>
      <c r="D37" s="57">
        <v>206763.43</v>
      </c>
      <c r="E37" s="51">
        <f t="shared" si="1"/>
        <v>0</v>
      </c>
      <c r="F37" s="55">
        <v>51478.14</v>
      </c>
      <c r="G37" s="55">
        <v>26589.95</v>
      </c>
      <c r="H37" s="55">
        <v>70197.460000000006</v>
      </c>
      <c r="I37" s="56">
        <v>58497.88</v>
      </c>
      <c r="O37" s="43"/>
      <c r="P37" s="43"/>
      <c r="Q37" s="43"/>
      <c r="R37" s="43"/>
    </row>
    <row r="38" spans="2:18" x14ac:dyDescent="0.25">
      <c r="B38" s="11" t="s">
        <v>69</v>
      </c>
      <c r="C38" s="26" t="s">
        <v>63</v>
      </c>
      <c r="D38" s="57">
        <v>197983.66999999998</v>
      </c>
      <c r="E38" s="51">
        <f t="shared" si="1"/>
        <v>0</v>
      </c>
      <c r="F38" s="55">
        <v>49292.23</v>
      </c>
      <c r="G38" s="55">
        <v>25460.86</v>
      </c>
      <c r="H38" s="55">
        <v>67216.679999999993</v>
      </c>
      <c r="I38" s="56">
        <v>56013.9</v>
      </c>
      <c r="O38" s="43"/>
      <c r="P38" s="43"/>
      <c r="Q38" s="43"/>
      <c r="R38" s="43"/>
    </row>
    <row r="39" spans="2:18" x14ac:dyDescent="0.25">
      <c r="B39" s="11" t="s">
        <v>134</v>
      </c>
      <c r="C39" s="26"/>
      <c r="D39" s="57" t="s">
        <v>6</v>
      </c>
      <c r="E39" s="51" t="str">
        <f t="shared" si="1"/>
        <v/>
      </c>
      <c r="F39" s="55" t="s">
        <v>6</v>
      </c>
      <c r="G39" s="55" t="s">
        <v>6</v>
      </c>
      <c r="H39" s="55" t="s">
        <v>6</v>
      </c>
      <c r="I39" s="56" t="s">
        <v>6</v>
      </c>
      <c r="O39" s="43"/>
      <c r="P39" s="43"/>
      <c r="Q39" s="43"/>
      <c r="R39" s="43"/>
    </row>
    <row r="40" spans="2:18" s="16" customFormat="1" x14ac:dyDescent="0.25">
      <c r="B40" s="19" t="s">
        <v>37</v>
      </c>
      <c r="C40" s="22" t="s">
        <v>64</v>
      </c>
      <c r="D40" s="54">
        <f>SUM(D41:D44)</f>
        <v>567501.96</v>
      </c>
      <c r="E40" s="51">
        <f t="shared" si="1"/>
        <v>0</v>
      </c>
      <c r="F40" s="58">
        <f>SUM(F41:F44)</f>
        <v>141291.63999999998</v>
      </c>
      <c r="G40" s="58">
        <f t="shared" ref="G40:I40" si="9">SUM(G41:G44)</f>
        <v>72981.22</v>
      </c>
      <c r="H40" s="58">
        <f t="shared" si="9"/>
        <v>192670.41999999998</v>
      </c>
      <c r="I40" s="59">
        <f t="shared" si="9"/>
        <v>160558.68</v>
      </c>
      <c r="J40" s="1"/>
      <c r="K40" s="1"/>
      <c r="L40" s="1"/>
      <c r="M40" s="1"/>
      <c r="O40" s="44"/>
      <c r="P40" s="44"/>
      <c r="Q40" s="44"/>
      <c r="R40" s="44"/>
    </row>
    <row r="41" spans="2:18" x14ac:dyDescent="0.25">
      <c r="B41" s="11" t="s">
        <v>38</v>
      </c>
      <c r="C41" s="25" t="s">
        <v>70</v>
      </c>
      <c r="D41" s="57">
        <v>228786</v>
      </c>
      <c r="E41" s="51">
        <f t="shared" si="1"/>
        <v>0</v>
      </c>
      <c r="F41" s="55">
        <v>56961.120000000003</v>
      </c>
      <c r="G41" s="55">
        <v>29422.07</v>
      </c>
      <c r="H41" s="55">
        <v>77674.259999999995</v>
      </c>
      <c r="I41" s="56">
        <v>64728.55</v>
      </c>
      <c r="O41" s="43"/>
      <c r="P41" s="43"/>
      <c r="Q41" s="43"/>
      <c r="R41" s="43"/>
    </row>
    <row r="42" spans="2:18" x14ac:dyDescent="0.25">
      <c r="B42" s="11" t="s">
        <v>39</v>
      </c>
      <c r="C42" s="25" t="s">
        <v>71</v>
      </c>
      <c r="D42" s="57">
        <v>208336.47</v>
      </c>
      <c r="E42" s="51">
        <f t="shared" si="1"/>
        <v>0</v>
      </c>
      <c r="F42" s="55">
        <v>51869.78</v>
      </c>
      <c r="G42" s="55">
        <v>26792.240000000002</v>
      </c>
      <c r="H42" s="55">
        <v>70731.520000000004</v>
      </c>
      <c r="I42" s="56">
        <v>58942.93</v>
      </c>
      <c r="O42" s="43"/>
      <c r="P42" s="43"/>
      <c r="Q42" s="43"/>
      <c r="R42" s="43"/>
    </row>
    <row r="43" spans="2:18" x14ac:dyDescent="0.25">
      <c r="B43" s="11" t="s">
        <v>73</v>
      </c>
      <c r="C43" s="26" t="s">
        <v>72</v>
      </c>
      <c r="D43" s="57">
        <v>130379.49</v>
      </c>
      <c r="E43" s="51">
        <f t="shared" si="1"/>
        <v>0</v>
      </c>
      <c r="F43" s="55">
        <v>32460.74</v>
      </c>
      <c r="G43" s="55">
        <v>16766.91</v>
      </c>
      <c r="H43" s="55">
        <v>44264.639999999999</v>
      </c>
      <c r="I43" s="56">
        <v>36887.199999999997</v>
      </c>
      <c r="O43" s="43"/>
      <c r="P43" s="43"/>
      <c r="Q43" s="43"/>
      <c r="R43" s="43"/>
    </row>
    <row r="44" spans="2:18" x14ac:dyDescent="0.25">
      <c r="B44" s="11" t="s">
        <v>135</v>
      </c>
      <c r="C44" s="26"/>
      <c r="D44" s="57" t="s">
        <v>6</v>
      </c>
      <c r="E44" s="51" t="str">
        <f t="shared" si="1"/>
        <v/>
      </c>
      <c r="F44" s="55" t="s">
        <v>6</v>
      </c>
      <c r="G44" s="55" t="s">
        <v>6</v>
      </c>
      <c r="H44" s="55" t="s">
        <v>6</v>
      </c>
      <c r="I44" s="56" t="s">
        <v>6</v>
      </c>
      <c r="O44" s="43"/>
      <c r="P44" s="43"/>
      <c r="Q44" s="43"/>
      <c r="R44" s="43"/>
    </row>
    <row r="45" spans="2:18" x14ac:dyDescent="0.25">
      <c r="B45" s="10" t="s">
        <v>74</v>
      </c>
      <c r="C45" s="27" t="s">
        <v>76</v>
      </c>
      <c r="D45" s="54">
        <f>SUM(D46:D49)</f>
        <v>1568102.32</v>
      </c>
      <c r="E45" s="51">
        <f t="shared" si="1"/>
        <v>0</v>
      </c>
      <c r="F45" s="58">
        <f>SUM(F46:F49)</f>
        <v>390412.3</v>
      </c>
      <c r="G45" s="58">
        <f t="shared" ref="G45:I45" si="10">SUM(G46:G49)</f>
        <v>201659.24999999997</v>
      </c>
      <c r="H45" s="58">
        <f t="shared" si="10"/>
        <v>532380.42999999993</v>
      </c>
      <c r="I45" s="59">
        <f t="shared" si="10"/>
        <v>443650.34</v>
      </c>
      <c r="O45" s="43"/>
      <c r="P45" s="43"/>
      <c r="Q45" s="43"/>
      <c r="R45" s="43"/>
    </row>
    <row r="46" spans="2:18" x14ac:dyDescent="0.25">
      <c r="B46" s="11" t="s">
        <v>75</v>
      </c>
      <c r="C46" s="25" t="s">
        <v>77</v>
      </c>
      <c r="D46" s="57">
        <v>573903.87</v>
      </c>
      <c r="E46" s="51">
        <f t="shared" si="1"/>
        <v>0</v>
      </c>
      <c r="F46" s="55">
        <v>142885.53</v>
      </c>
      <c r="G46" s="55">
        <v>73804.509999999995</v>
      </c>
      <c r="H46" s="55">
        <v>194843.91</v>
      </c>
      <c r="I46" s="56">
        <v>162369.92000000001</v>
      </c>
      <c r="O46" s="43"/>
      <c r="P46" s="43"/>
      <c r="Q46" s="43"/>
      <c r="R46" s="43"/>
    </row>
    <row r="47" spans="2:18" x14ac:dyDescent="0.25">
      <c r="B47" s="11" t="s">
        <v>80</v>
      </c>
      <c r="C47" s="25" t="s">
        <v>78</v>
      </c>
      <c r="D47" s="57">
        <v>703295.63</v>
      </c>
      <c r="E47" s="51">
        <f t="shared" si="1"/>
        <v>0</v>
      </c>
      <c r="F47" s="55">
        <v>175100.35</v>
      </c>
      <c r="G47" s="55">
        <v>90444.4</v>
      </c>
      <c r="H47" s="55">
        <v>238773.21</v>
      </c>
      <c r="I47" s="56">
        <v>198977.67</v>
      </c>
      <c r="O47" s="43"/>
      <c r="P47" s="43"/>
      <c r="Q47" s="43"/>
      <c r="R47" s="43"/>
    </row>
    <row r="48" spans="2:18" x14ac:dyDescent="0.25">
      <c r="B48" s="11" t="s">
        <v>81</v>
      </c>
      <c r="C48" s="25" t="s">
        <v>79</v>
      </c>
      <c r="D48" s="57">
        <v>290902.82</v>
      </c>
      <c r="E48" s="51">
        <f t="shared" si="1"/>
        <v>0</v>
      </c>
      <c r="F48" s="55">
        <v>72426.42</v>
      </c>
      <c r="G48" s="55">
        <v>37410.339999999997</v>
      </c>
      <c r="H48" s="55">
        <v>98763.31</v>
      </c>
      <c r="I48" s="56">
        <v>82302.75</v>
      </c>
      <c r="O48" s="43"/>
      <c r="P48" s="43"/>
      <c r="Q48" s="43"/>
      <c r="R48" s="43"/>
    </row>
    <row r="49" spans="2:18" x14ac:dyDescent="0.25">
      <c r="B49" s="11" t="s">
        <v>136</v>
      </c>
      <c r="C49" s="25"/>
      <c r="D49" s="57" t="s">
        <v>6</v>
      </c>
      <c r="E49" s="51" t="str">
        <f t="shared" si="1"/>
        <v/>
      </c>
      <c r="F49" s="55" t="s">
        <v>6</v>
      </c>
      <c r="G49" s="55" t="s">
        <v>6</v>
      </c>
      <c r="H49" s="55" t="s">
        <v>6</v>
      </c>
      <c r="I49" s="56" t="s">
        <v>6</v>
      </c>
      <c r="O49" s="43"/>
      <c r="P49" s="43"/>
      <c r="Q49" s="43"/>
      <c r="R49" s="43"/>
    </row>
    <row r="50" spans="2:18" x14ac:dyDescent="0.25">
      <c r="B50" s="10" t="s">
        <v>82</v>
      </c>
      <c r="C50" s="27" t="s">
        <v>83</v>
      </c>
      <c r="D50" s="54">
        <f>SUM(D51:D57)</f>
        <v>1904879.4100000001</v>
      </c>
      <c r="E50" s="51">
        <f t="shared" si="1"/>
        <v>0</v>
      </c>
      <c r="F50" s="58">
        <f>SUM(F51:F57)</f>
        <v>474260.11000000004</v>
      </c>
      <c r="G50" s="58">
        <f t="shared" ref="G50:I50" si="11">SUM(G51:G57)</f>
        <v>244969.05</v>
      </c>
      <c r="H50" s="58">
        <f t="shared" si="11"/>
        <v>646718.31999999995</v>
      </c>
      <c r="I50" s="59">
        <f t="shared" si="11"/>
        <v>538931.93000000005</v>
      </c>
      <c r="O50" s="43"/>
      <c r="P50" s="43"/>
      <c r="Q50" s="43"/>
      <c r="R50" s="43"/>
    </row>
    <row r="51" spans="2:18" x14ac:dyDescent="0.25">
      <c r="B51" s="11" t="s">
        <v>84</v>
      </c>
      <c r="C51" s="26" t="s">
        <v>85</v>
      </c>
      <c r="D51" s="57">
        <v>605364.68999999994</v>
      </c>
      <c r="E51" s="51">
        <f t="shared" si="1"/>
        <v>0</v>
      </c>
      <c r="F51" s="55">
        <v>150718.37</v>
      </c>
      <c r="G51" s="55">
        <v>77850.399999999994</v>
      </c>
      <c r="H51" s="55">
        <v>205525.05</v>
      </c>
      <c r="I51" s="56">
        <v>171270.87</v>
      </c>
      <c r="O51" s="43"/>
      <c r="P51" s="43"/>
      <c r="Q51" s="43"/>
      <c r="R51" s="43"/>
    </row>
    <row r="52" spans="2:18" x14ac:dyDescent="0.25">
      <c r="B52" s="11" t="s">
        <v>91</v>
      </c>
      <c r="C52" s="25" t="s">
        <v>86</v>
      </c>
      <c r="D52" s="57">
        <v>630021.18999999994</v>
      </c>
      <c r="E52" s="51">
        <f t="shared" si="1"/>
        <v>0</v>
      </c>
      <c r="F52" s="55">
        <v>156857.13</v>
      </c>
      <c r="G52" s="55">
        <v>81021.240000000005</v>
      </c>
      <c r="H52" s="55">
        <v>213896.08</v>
      </c>
      <c r="I52" s="56">
        <v>178246.74</v>
      </c>
      <c r="O52" s="43"/>
      <c r="P52" s="43"/>
      <c r="Q52" s="43"/>
      <c r="R52" s="43"/>
    </row>
    <row r="53" spans="2:18" x14ac:dyDescent="0.25">
      <c r="B53" s="11" t="s">
        <v>92</v>
      </c>
      <c r="C53" s="25" t="s">
        <v>87</v>
      </c>
      <c r="D53" s="57">
        <v>141024.94</v>
      </c>
      <c r="E53" s="51">
        <f t="shared" si="1"/>
        <v>0</v>
      </c>
      <c r="F53" s="55">
        <v>35111.15</v>
      </c>
      <c r="G53" s="55">
        <v>18135.919999999998</v>
      </c>
      <c r="H53" s="55">
        <v>47878.84</v>
      </c>
      <c r="I53" s="56">
        <v>39899.03</v>
      </c>
      <c r="O53" s="43"/>
      <c r="P53" s="43"/>
      <c r="Q53" s="43"/>
      <c r="R53" s="43"/>
    </row>
    <row r="54" spans="2:18" x14ac:dyDescent="0.25">
      <c r="B54" s="11" t="s">
        <v>93</v>
      </c>
      <c r="C54" s="26" t="s">
        <v>88</v>
      </c>
      <c r="D54" s="57">
        <v>122221.62</v>
      </c>
      <c r="E54" s="51">
        <f t="shared" si="1"/>
        <v>0</v>
      </c>
      <c r="F54" s="55">
        <v>30429.66</v>
      </c>
      <c r="G54" s="55">
        <v>15717.8</v>
      </c>
      <c r="H54" s="55">
        <v>41495</v>
      </c>
      <c r="I54" s="56">
        <v>34579.160000000003</v>
      </c>
      <c r="O54" s="43"/>
      <c r="P54" s="43"/>
      <c r="Q54" s="43"/>
      <c r="R54" s="43"/>
    </row>
    <row r="55" spans="2:18" x14ac:dyDescent="0.25">
      <c r="B55" s="11" t="s">
        <v>94</v>
      </c>
      <c r="C55" s="26" t="s">
        <v>89</v>
      </c>
      <c r="D55" s="57">
        <v>41118.559999999998</v>
      </c>
      <c r="E55" s="51">
        <f t="shared" si="1"/>
        <v>0</v>
      </c>
      <c r="F55" s="55">
        <v>10237.34</v>
      </c>
      <c r="G55" s="55">
        <v>5287.88</v>
      </c>
      <c r="H55" s="55">
        <v>13960</v>
      </c>
      <c r="I55" s="56">
        <v>11633.34</v>
      </c>
      <c r="O55" s="43"/>
      <c r="P55" s="43"/>
      <c r="Q55" s="43"/>
      <c r="R55" s="43"/>
    </row>
    <row r="56" spans="2:18" x14ac:dyDescent="0.25">
      <c r="B56" s="11" t="s">
        <v>95</v>
      </c>
      <c r="C56" s="25" t="s">
        <v>90</v>
      </c>
      <c r="D56" s="57">
        <v>365128.41000000003</v>
      </c>
      <c r="E56" s="51">
        <f t="shared" si="1"/>
        <v>0</v>
      </c>
      <c r="F56" s="55">
        <v>90906.46</v>
      </c>
      <c r="G56" s="55">
        <v>46955.81</v>
      </c>
      <c r="H56" s="55">
        <v>123963.35</v>
      </c>
      <c r="I56" s="56">
        <v>103302.79</v>
      </c>
      <c r="O56" s="43"/>
      <c r="P56" s="43"/>
      <c r="Q56" s="43"/>
      <c r="R56" s="43"/>
    </row>
    <row r="57" spans="2:18" x14ac:dyDescent="0.25">
      <c r="B57" s="11" t="s">
        <v>137</v>
      </c>
      <c r="C57" s="25"/>
      <c r="D57" s="57" t="s">
        <v>6</v>
      </c>
      <c r="E57" s="51" t="str">
        <f t="shared" si="1"/>
        <v/>
      </c>
      <c r="F57" s="55" t="s">
        <v>6</v>
      </c>
      <c r="G57" s="55" t="s">
        <v>6</v>
      </c>
      <c r="H57" s="55" t="s">
        <v>6</v>
      </c>
      <c r="I57" s="56" t="s">
        <v>6</v>
      </c>
      <c r="O57" s="43"/>
      <c r="P57" s="43"/>
      <c r="Q57" s="43"/>
      <c r="R57" s="43"/>
    </row>
    <row r="58" spans="2:18" x14ac:dyDescent="0.25">
      <c r="B58" s="10" t="s">
        <v>96</v>
      </c>
      <c r="C58" s="27" t="s">
        <v>98</v>
      </c>
      <c r="D58" s="54">
        <f>SUM(D59:D66)</f>
        <v>5198702.6100000003</v>
      </c>
      <c r="E58" s="51">
        <f t="shared" si="1"/>
        <v>-9.3132257461547852E-10</v>
      </c>
      <c r="F58" s="58">
        <f>SUM(F59:F66)</f>
        <v>1299914.07</v>
      </c>
      <c r="G58" s="58">
        <f t="shared" ref="G58:I58" si="12">SUM(G59:G66)</f>
        <v>671443.21</v>
      </c>
      <c r="H58" s="58">
        <f t="shared" si="12"/>
        <v>1750170.27</v>
      </c>
      <c r="I58" s="59">
        <f t="shared" si="12"/>
        <v>1477175.0599999998</v>
      </c>
      <c r="O58" s="43"/>
      <c r="P58" s="43"/>
      <c r="Q58" s="43"/>
      <c r="R58" s="43"/>
    </row>
    <row r="59" spans="2:18" x14ac:dyDescent="0.25">
      <c r="B59" s="11" t="s">
        <v>97</v>
      </c>
      <c r="C59" s="25" t="s">
        <v>99</v>
      </c>
      <c r="D59" s="57">
        <v>825517.25999999989</v>
      </c>
      <c r="E59" s="51">
        <f t="shared" si="1"/>
        <v>0</v>
      </c>
      <c r="F59" s="55">
        <v>205530.02</v>
      </c>
      <c r="G59" s="55">
        <v>106162.2</v>
      </c>
      <c r="H59" s="55">
        <v>280268.2</v>
      </c>
      <c r="I59" s="56">
        <v>233556.84</v>
      </c>
      <c r="O59" s="43"/>
      <c r="P59" s="43"/>
      <c r="Q59" s="43"/>
      <c r="R59" s="43"/>
    </row>
    <row r="60" spans="2:18" x14ac:dyDescent="0.25">
      <c r="B60" s="11" t="s">
        <v>106</v>
      </c>
      <c r="C60" s="25" t="s">
        <v>100</v>
      </c>
      <c r="D60" s="57">
        <v>1170671.7</v>
      </c>
      <c r="E60" s="51">
        <f t="shared" si="1"/>
        <v>0</v>
      </c>
      <c r="F60" s="55">
        <v>291463.53000000003</v>
      </c>
      <c r="G60" s="55">
        <v>150549.34</v>
      </c>
      <c r="H60" s="55">
        <v>397450.27</v>
      </c>
      <c r="I60" s="56">
        <v>331208.56</v>
      </c>
      <c r="O60" s="43"/>
      <c r="P60" s="43"/>
      <c r="Q60" s="43"/>
      <c r="R60" s="43"/>
    </row>
    <row r="61" spans="2:18" x14ac:dyDescent="0.25">
      <c r="B61" s="11" t="s">
        <v>107</v>
      </c>
      <c r="C61" s="25" t="s">
        <v>101</v>
      </c>
      <c r="D61" s="57">
        <v>666713.29</v>
      </c>
      <c r="E61" s="51">
        <f t="shared" si="1"/>
        <v>0</v>
      </c>
      <c r="F61" s="55">
        <v>165992.4</v>
      </c>
      <c r="G61" s="55">
        <v>85739.88</v>
      </c>
      <c r="H61" s="55">
        <v>226353.28</v>
      </c>
      <c r="I61" s="56">
        <v>188627.73</v>
      </c>
      <c r="O61" s="43"/>
      <c r="P61" s="43"/>
      <c r="Q61" s="43"/>
      <c r="R61" s="43"/>
    </row>
    <row r="62" spans="2:18" x14ac:dyDescent="0.25">
      <c r="B62" s="11" t="s">
        <v>108</v>
      </c>
      <c r="C62" s="25" t="s">
        <v>102</v>
      </c>
      <c r="D62" s="57">
        <v>389331.1</v>
      </c>
      <c r="E62" s="51">
        <f t="shared" si="1"/>
        <v>0</v>
      </c>
      <c r="F62" s="55">
        <v>102519.09</v>
      </c>
      <c r="G62" s="55">
        <v>52954.080000000002</v>
      </c>
      <c r="H62" s="55">
        <v>117358.96</v>
      </c>
      <c r="I62" s="56">
        <v>116498.97</v>
      </c>
      <c r="O62" s="43"/>
      <c r="P62" s="43"/>
      <c r="Q62" s="43"/>
      <c r="R62" s="43"/>
    </row>
    <row r="63" spans="2:18" x14ac:dyDescent="0.25">
      <c r="B63" s="11" t="s">
        <v>109</v>
      </c>
      <c r="C63" s="25" t="s">
        <v>103</v>
      </c>
      <c r="D63" s="57">
        <v>206836.59000000003</v>
      </c>
      <c r="E63" s="51">
        <f t="shared" si="1"/>
        <v>0</v>
      </c>
      <c r="F63" s="55">
        <v>51496.35</v>
      </c>
      <c r="G63" s="55">
        <v>26599.360000000001</v>
      </c>
      <c r="H63" s="55">
        <v>70222.3</v>
      </c>
      <c r="I63" s="56">
        <v>58518.58</v>
      </c>
      <c r="O63" s="43"/>
      <c r="P63" s="43"/>
      <c r="Q63" s="43"/>
      <c r="R63" s="43"/>
    </row>
    <row r="64" spans="2:18" x14ac:dyDescent="0.25">
      <c r="B64" s="11" t="s">
        <v>110</v>
      </c>
      <c r="C64" s="25" t="s">
        <v>104</v>
      </c>
      <c r="D64" s="57">
        <v>1223899.04</v>
      </c>
      <c r="E64" s="51">
        <f t="shared" si="1"/>
        <v>0</v>
      </c>
      <c r="F64" s="55">
        <v>304715.62</v>
      </c>
      <c r="G64" s="55">
        <v>157394.42000000001</v>
      </c>
      <c r="H64" s="55">
        <v>415521.27</v>
      </c>
      <c r="I64" s="56">
        <v>346267.73</v>
      </c>
      <c r="O64" s="43"/>
      <c r="P64" s="43"/>
      <c r="Q64" s="43"/>
      <c r="R64" s="43"/>
    </row>
    <row r="65" spans="2:18" x14ac:dyDescent="0.25">
      <c r="B65" s="11" t="s">
        <v>111</v>
      </c>
      <c r="C65" s="26" t="s">
        <v>105</v>
      </c>
      <c r="D65" s="57">
        <v>715733.63</v>
      </c>
      <c r="E65" s="51">
        <f t="shared" si="1"/>
        <v>0</v>
      </c>
      <c r="F65" s="55">
        <v>178197.06</v>
      </c>
      <c r="G65" s="55">
        <v>92043.93</v>
      </c>
      <c r="H65" s="55">
        <v>242995.99</v>
      </c>
      <c r="I65" s="56">
        <v>202496.65</v>
      </c>
      <c r="O65" s="43"/>
      <c r="P65" s="43"/>
      <c r="Q65" s="43"/>
      <c r="R65" s="43"/>
    </row>
    <row r="66" spans="2:18" x14ac:dyDescent="0.25">
      <c r="B66" s="11" t="s">
        <v>138</v>
      </c>
      <c r="C66" s="26"/>
      <c r="D66" s="57" t="s">
        <v>6</v>
      </c>
      <c r="E66" s="51" t="str">
        <f t="shared" si="1"/>
        <v/>
      </c>
      <c r="F66" s="55" t="s">
        <v>6</v>
      </c>
      <c r="G66" s="55" t="s">
        <v>6</v>
      </c>
      <c r="H66" s="55" t="s">
        <v>6</v>
      </c>
      <c r="I66" s="56" t="s">
        <v>6</v>
      </c>
      <c r="O66" s="43"/>
      <c r="P66" s="43"/>
      <c r="Q66" s="43"/>
      <c r="R66" s="43"/>
    </row>
    <row r="67" spans="2:18" x14ac:dyDescent="0.25">
      <c r="B67" s="10" t="s">
        <v>112</v>
      </c>
      <c r="C67" s="28" t="s">
        <v>114</v>
      </c>
      <c r="D67" s="54">
        <f>SUM(D68:D76)</f>
        <v>2672716.56</v>
      </c>
      <c r="E67" s="51">
        <f t="shared" si="1"/>
        <v>0</v>
      </c>
      <c r="F67" s="58">
        <f>SUM(F68:F76)</f>
        <v>663739.69999999995</v>
      </c>
      <c r="G67" s="58">
        <f t="shared" ref="G67:I67" si="13">SUM(G68:G76)</f>
        <v>348228.58</v>
      </c>
      <c r="H67" s="58">
        <f t="shared" si="13"/>
        <v>905862.71</v>
      </c>
      <c r="I67" s="59">
        <f t="shared" si="13"/>
        <v>754885.57</v>
      </c>
      <c r="O67" s="43"/>
      <c r="P67" s="43"/>
      <c r="Q67" s="43"/>
      <c r="R67" s="43"/>
    </row>
    <row r="68" spans="2:18" x14ac:dyDescent="0.25">
      <c r="B68" s="11" t="s">
        <v>113</v>
      </c>
      <c r="C68" s="26" t="s">
        <v>117</v>
      </c>
      <c r="D68" s="57">
        <v>605511.01</v>
      </c>
      <c r="E68" s="51">
        <f t="shared" si="1"/>
        <v>0</v>
      </c>
      <c r="F68" s="55">
        <v>150754.79</v>
      </c>
      <c r="G68" s="55">
        <v>77869.22</v>
      </c>
      <c r="H68" s="55">
        <v>205574.73</v>
      </c>
      <c r="I68" s="56">
        <v>171312.27</v>
      </c>
      <c r="O68" s="43"/>
      <c r="P68" s="43"/>
      <c r="Q68" s="43"/>
      <c r="R68" s="43"/>
    </row>
    <row r="69" spans="2:18" x14ac:dyDescent="0.25">
      <c r="B69" s="11" t="s">
        <v>123</v>
      </c>
      <c r="C69" s="26" t="s">
        <v>115</v>
      </c>
      <c r="D69" s="57">
        <v>0</v>
      </c>
      <c r="E69" s="51">
        <f t="shared" si="1"/>
        <v>0</v>
      </c>
      <c r="F69" s="55">
        <v>0</v>
      </c>
      <c r="G69" s="55">
        <v>0</v>
      </c>
      <c r="H69" s="55">
        <v>0</v>
      </c>
      <c r="I69" s="56">
        <v>0</v>
      </c>
      <c r="O69" s="43"/>
      <c r="P69" s="43"/>
      <c r="Q69" s="43"/>
      <c r="R69" s="43"/>
    </row>
    <row r="70" spans="2:18" x14ac:dyDescent="0.25">
      <c r="B70" s="11" t="s">
        <v>122</v>
      </c>
      <c r="C70" s="26" t="s">
        <v>116</v>
      </c>
      <c r="D70" s="57">
        <v>93870.329999999987</v>
      </c>
      <c r="E70" s="51">
        <f t="shared" si="1"/>
        <v>0</v>
      </c>
      <c r="F70" s="55">
        <v>23371.02</v>
      </c>
      <c r="G70" s="55">
        <v>12071.8</v>
      </c>
      <c r="H70" s="55">
        <v>31869.55</v>
      </c>
      <c r="I70" s="56">
        <v>26557.96</v>
      </c>
      <c r="O70" s="43"/>
      <c r="P70" s="43"/>
      <c r="Q70" s="43"/>
      <c r="R70" s="43"/>
    </row>
    <row r="71" spans="2:18" x14ac:dyDescent="0.25">
      <c r="B71" s="11" t="s">
        <v>124</v>
      </c>
      <c r="C71" s="29" t="s">
        <v>131</v>
      </c>
      <c r="D71" s="57">
        <v>207239</v>
      </c>
      <c r="E71" s="51">
        <f t="shared" si="1"/>
        <v>0</v>
      </c>
      <c r="F71" s="55">
        <v>51596.54</v>
      </c>
      <c r="G71" s="55">
        <v>26651.11</v>
      </c>
      <c r="H71" s="55">
        <v>70358.92</v>
      </c>
      <c r="I71" s="56">
        <v>58632.43</v>
      </c>
      <c r="O71" s="43"/>
      <c r="P71" s="43"/>
      <c r="Q71" s="43"/>
      <c r="R71" s="43"/>
    </row>
    <row r="72" spans="2:18" x14ac:dyDescent="0.25">
      <c r="B72" s="11" t="s">
        <v>125</v>
      </c>
      <c r="C72" s="29" t="s">
        <v>118</v>
      </c>
      <c r="D72" s="57">
        <v>459327.98</v>
      </c>
      <c r="E72" s="51">
        <f t="shared" ref="E72:E100" si="14">IFERROR(SUM(F72:I72)-D72,"")</f>
        <v>0</v>
      </c>
      <c r="F72" s="55">
        <v>114359.45</v>
      </c>
      <c r="G72" s="55">
        <v>59069.95</v>
      </c>
      <c r="H72" s="55">
        <v>155944.68</v>
      </c>
      <c r="I72" s="56">
        <v>129953.9</v>
      </c>
      <c r="O72" s="43"/>
      <c r="P72" s="43"/>
      <c r="Q72" s="43"/>
      <c r="R72" s="43"/>
    </row>
    <row r="73" spans="2:18" x14ac:dyDescent="0.25">
      <c r="B73" s="11" t="s">
        <v>126</v>
      </c>
      <c r="C73" s="29" t="s">
        <v>119</v>
      </c>
      <c r="D73" s="57">
        <v>154366.59</v>
      </c>
      <c r="E73" s="51">
        <f t="shared" si="14"/>
        <v>0</v>
      </c>
      <c r="F73" s="55">
        <v>38012.519999999997</v>
      </c>
      <c r="G73" s="55">
        <v>19923.64</v>
      </c>
      <c r="H73" s="55">
        <v>52598.42</v>
      </c>
      <c r="I73" s="56">
        <v>43832.01</v>
      </c>
      <c r="O73" s="43"/>
      <c r="P73" s="43"/>
      <c r="Q73" s="43"/>
      <c r="R73" s="43"/>
    </row>
    <row r="74" spans="2:18" x14ac:dyDescent="0.25">
      <c r="B74" s="11" t="s">
        <v>127</v>
      </c>
      <c r="C74" s="29" t="s">
        <v>120</v>
      </c>
      <c r="D74" s="57">
        <v>449179.17000000004</v>
      </c>
      <c r="E74" s="51">
        <f t="shared" si="14"/>
        <v>0</v>
      </c>
      <c r="F74" s="55">
        <v>110563.23</v>
      </c>
      <c r="G74" s="55">
        <v>62207.87</v>
      </c>
      <c r="H74" s="55">
        <v>150768.04</v>
      </c>
      <c r="I74" s="56">
        <v>125640.03</v>
      </c>
      <c r="O74" s="43"/>
      <c r="P74" s="43"/>
      <c r="Q74" s="43"/>
      <c r="R74" s="43"/>
    </row>
    <row r="75" spans="2:18" x14ac:dyDescent="0.25">
      <c r="B75" s="11" t="s">
        <v>128</v>
      </c>
      <c r="C75" s="29" t="s">
        <v>121</v>
      </c>
      <c r="D75" s="57">
        <v>703222.48</v>
      </c>
      <c r="E75" s="51">
        <f t="shared" si="14"/>
        <v>0</v>
      </c>
      <c r="F75" s="55">
        <v>175082.15</v>
      </c>
      <c r="G75" s="55">
        <v>90434.99</v>
      </c>
      <c r="H75" s="55">
        <v>238748.37</v>
      </c>
      <c r="I75" s="56">
        <v>198956.97</v>
      </c>
      <c r="O75" s="43"/>
      <c r="P75" s="43"/>
      <c r="Q75" s="43"/>
      <c r="R75" s="43"/>
    </row>
    <row r="76" spans="2:18" x14ac:dyDescent="0.25">
      <c r="B76" s="11" t="s">
        <v>139</v>
      </c>
      <c r="C76" s="29"/>
      <c r="D76" s="57" t="s">
        <v>6</v>
      </c>
      <c r="E76" s="51" t="str">
        <f t="shared" si="14"/>
        <v/>
      </c>
      <c r="F76" s="55" t="s">
        <v>6</v>
      </c>
      <c r="G76" s="55"/>
      <c r="H76" s="55" t="s">
        <v>6</v>
      </c>
      <c r="I76" s="56" t="s">
        <v>6</v>
      </c>
    </row>
    <row r="77" spans="2:18" x14ac:dyDescent="0.25">
      <c r="B77" s="17" t="s">
        <v>129</v>
      </c>
      <c r="C77" s="30" t="s">
        <v>130</v>
      </c>
      <c r="D77" s="64"/>
      <c r="E77" s="51">
        <f t="shared" si="14"/>
        <v>0</v>
      </c>
      <c r="F77" s="55"/>
      <c r="G77" s="55"/>
      <c r="H77" s="55"/>
      <c r="I77" s="56"/>
    </row>
    <row r="78" spans="2:18" ht="14.25" customHeight="1" x14ac:dyDescent="0.25">
      <c r="B78" s="85" t="s">
        <v>40</v>
      </c>
      <c r="C78" s="86"/>
      <c r="D78" s="50">
        <f>SUM(D79)</f>
        <v>1507633.23</v>
      </c>
      <c r="E78" s="51">
        <f t="shared" si="14"/>
        <v>0</v>
      </c>
      <c r="F78" s="52">
        <f>SUM(F79)</f>
        <v>368193.23</v>
      </c>
      <c r="G78" s="52">
        <f t="shared" ref="G78:I78" si="15">SUM(G79)</f>
        <v>199306</v>
      </c>
      <c r="H78" s="52">
        <f t="shared" si="15"/>
        <v>509211</v>
      </c>
      <c r="I78" s="53">
        <f t="shared" si="15"/>
        <v>430923</v>
      </c>
    </row>
    <row r="79" spans="2:18" x14ac:dyDescent="0.25">
      <c r="B79" s="10">
        <v>7</v>
      </c>
      <c r="C79" s="22" t="s">
        <v>41</v>
      </c>
      <c r="D79" s="54">
        <f>SUM(D80:D83)</f>
        <v>1507633.23</v>
      </c>
      <c r="E79" s="51">
        <f t="shared" si="14"/>
        <v>0</v>
      </c>
      <c r="F79" s="58">
        <f>SUM(F80:F83)</f>
        <v>368193.23</v>
      </c>
      <c r="G79" s="58">
        <f t="shared" ref="G79:I79" si="16">SUM(G80:G83)</f>
        <v>199306</v>
      </c>
      <c r="H79" s="58">
        <f t="shared" si="16"/>
        <v>509211</v>
      </c>
      <c r="I79" s="59">
        <f t="shared" si="16"/>
        <v>430923</v>
      </c>
    </row>
    <row r="80" spans="2:18" x14ac:dyDescent="0.25">
      <c r="B80" s="11" t="s">
        <v>42</v>
      </c>
      <c r="C80" s="23" t="s">
        <v>43</v>
      </c>
      <c r="D80" s="65">
        <v>1030000</v>
      </c>
      <c r="E80" s="51">
        <f t="shared" si="14"/>
        <v>0</v>
      </c>
      <c r="F80" s="55">
        <v>249141</v>
      </c>
      <c r="G80" s="55">
        <v>137614</v>
      </c>
      <c r="H80" s="55">
        <v>347626</v>
      </c>
      <c r="I80" s="56">
        <v>295619</v>
      </c>
      <c r="J80" s="3"/>
    </row>
    <row r="81" spans="2:11" x14ac:dyDescent="0.25">
      <c r="B81" s="11" t="s">
        <v>44</v>
      </c>
      <c r="C81" s="23" t="s">
        <v>45</v>
      </c>
      <c r="D81" s="65">
        <v>367633.23</v>
      </c>
      <c r="E81" s="51">
        <f t="shared" si="14"/>
        <v>0</v>
      </c>
      <c r="F81" s="55">
        <v>91632.23</v>
      </c>
      <c r="G81" s="55">
        <v>47472</v>
      </c>
      <c r="H81" s="55">
        <v>124385</v>
      </c>
      <c r="I81" s="56">
        <v>104143.99999999999</v>
      </c>
    </row>
    <row r="82" spans="2:11" x14ac:dyDescent="0.25">
      <c r="B82" s="11" t="s">
        <v>46</v>
      </c>
      <c r="C82" s="23" t="s">
        <v>47</v>
      </c>
      <c r="D82" s="60">
        <v>110000</v>
      </c>
      <c r="E82" s="51">
        <f t="shared" si="14"/>
        <v>0</v>
      </c>
      <c r="F82" s="55">
        <v>27420</v>
      </c>
      <c r="G82" s="55">
        <v>14220</v>
      </c>
      <c r="H82" s="55">
        <v>37200</v>
      </c>
      <c r="I82" s="56">
        <v>31160</v>
      </c>
      <c r="J82" s="43"/>
    </row>
    <row r="83" spans="2:11" x14ac:dyDescent="0.25">
      <c r="B83" s="11" t="s">
        <v>143</v>
      </c>
      <c r="C83" s="23"/>
      <c r="D83" s="57" t="s">
        <v>6</v>
      </c>
      <c r="E83" s="51" t="str">
        <f t="shared" si="14"/>
        <v/>
      </c>
      <c r="F83" s="55" t="s">
        <v>6</v>
      </c>
      <c r="G83" s="55" t="s">
        <v>6</v>
      </c>
      <c r="H83" s="55" t="s">
        <v>6</v>
      </c>
      <c r="I83" s="56" t="s">
        <v>6</v>
      </c>
    </row>
    <row r="84" spans="2:11" ht="14.25" customHeight="1" x14ac:dyDescent="0.25">
      <c r="B84" s="85" t="s">
        <v>48</v>
      </c>
      <c r="C84" s="86"/>
      <c r="D84" s="50">
        <f>SUM(D85:D85)</f>
        <v>615954.44999999995</v>
      </c>
      <c r="E84" s="51">
        <f t="shared" si="14"/>
        <v>0</v>
      </c>
      <c r="F84" s="52">
        <f>SUM(F85:F85)</f>
        <v>154955</v>
      </c>
      <c r="G84" s="52">
        <f t="shared" ref="G84:I84" si="17">SUM(G85:G85)</f>
        <v>81240.77</v>
      </c>
      <c r="H84" s="52">
        <f t="shared" si="17"/>
        <v>205562</v>
      </c>
      <c r="I84" s="53">
        <f t="shared" si="17"/>
        <v>174196.68</v>
      </c>
    </row>
    <row r="85" spans="2:11" ht="14.25" customHeight="1" x14ac:dyDescent="0.25">
      <c r="B85" s="10">
        <v>8</v>
      </c>
      <c r="C85" s="22" t="s">
        <v>49</v>
      </c>
      <c r="D85" s="54">
        <f>SUM(D86:D89)</f>
        <v>615954.44999999995</v>
      </c>
      <c r="E85" s="51">
        <f t="shared" si="14"/>
        <v>0</v>
      </c>
      <c r="F85" s="58">
        <f>SUM(F86:F89)</f>
        <v>154955</v>
      </c>
      <c r="G85" s="58">
        <f t="shared" ref="G85:I85" si="18">SUM(G86:G89)</f>
        <v>81240.77</v>
      </c>
      <c r="H85" s="58">
        <f t="shared" si="18"/>
        <v>205562</v>
      </c>
      <c r="I85" s="59">
        <f t="shared" si="18"/>
        <v>174196.68</v>
      </c>
    </row>
    <row r="86" spans="2:11" ht="14.25" customHeight="1" x14ac:dyDescent="0.25">
      <c r="B86" s="11" t="s">
        <v>144</v>
      </c>
      <c r="C86" s="23" t="s">
        <v>148</v>
      </c>
      <c r="D86" s="57" t="s">
        <v>6</v>
      </c>
      <c r="E86" s="51" t="str">
        <f t="shared" si="14"/>
        <v/>
      </c>
      <c r="F86" s="55" t="s">
        <v>6</v>
      </c>
      <c r="G86" s="55" t="s">
        <v>6</v>
      </c>
      <c r="H86" s="55" t="s">
        <v>6</v>
      </c>
      <c r="I86" s="56" t="s">
        <v>6</v>
      </c>
    </row>
    <row r="87" spans="2:11" ht="14.25" customHeight="1" x14ac:dyDescent="0.25">
      <c r="B87" s="11" t="s">
        <v>145</v>
      </c>
      <c r="C87" s="23" t="s">
        <v>149</v>
      </c>
      <c r="D87" s="57">
        <v>463528.68</v>
      </c>
      <c r="E87" s="51">
        <f t="shared" si="14"/>
        <v>0</v>
      </c>
      <c r="F87" s="55">
        <v>115737</v>
      </c>
      <c r="G87" s="55">
        <v>59901</v>
      </c>
      <c r="H87" s="55">
        <v>156625</v>
      </c>
      <c r="I87" s="56">
        <v>131265.68</v>
      </c>
      <c r="K87" s="3"/>
    </row>
    <row r="88" spans="2:11" ht="14.25" customHeight="1" x14ac:dyDescent="0.25">
      <c r="B88" s="11" t="s">
        <v>146</v>
      </c>
      <c r="C88" s="23" t="s">
        <v>161</v>
      </c>
      <c r="D88" s="57">
        <v>43225.77</v>
      </c>
      <c r="E88" s="51">
        <f t="shared" si="14"/>
        <v>7.2759576141834259E-12</v>
      </c>
      <c r="F88" s="55">
        <v>12000</v>
      </c>
      <c r="G88" s="55">
        <v>7225.77</v>
      </c>
      <c r="H88" s="55">
        <v>12000</v>
      </c>
      <c r="I88" s="56">
        <v>12000</v>
      </c>
      <c r="K88" s="3"/>
    </row>
    <row r="89" spans="2:11" ht="14.25" customHeight="1" thickBot="1" x14ac:dyDescent="0.3">
      <c r="B89" s="11" t="s">
        <v>147</v>
      </c>
      <c r="C89" s="23" t="s">
        <v>150</v>
      </c>
      <c r="D89" s="60">
        <v>109200</v>
      </c>
      <c r="E89" s="51">
        <f t="shared" si="14"/>
        <v>0</v>
      </c>
      <c r="F89" s="66">
        <v>27218</v>
      </c>
      <c r="G89" s="66">
        <v>14114</v>
      </c>
      <c r="H89" s="66">
        <v>36937</v>
      </c>
      <c r="I89" s="67">
        <v>30931</v>
      </c>
      <c r="K89" s="3"/>
    </row>
    <row r="90" spans="2:11" ht="14.25" customHeight="1" thickBot="1" x14ac:dyDescent="0.3">
      <c r="B90" s="87" t="s">
        <v>140</v>
      </c>
      <c r="C90" s="89"/>
      <c r="D90" s="70">
        <f>SUM(D7+D26+D78+D84)</f>
        <v>17449759.830000002</v>
      </c>
      <c r="E90" s="51">
        <f t="shared" si="14"/>
        <v>0</v>
      </c>
      <c r="F90" s="79">
        <f t="shared" ref="F90:I90" si="19">SUM(F7+F26+F78+F84)</f>
        <v>4343223.3900000006</v>
      </c>
      <c r="G90" s="80">
        <f t="shared" si="19"/>
        <v>2259740.75</v>
      </c>
      <c r="H90" s="80">
        <f t="shared" si="19"/>
        <v>5900088.5499999998</v>
      </c>
      <c r="I90" s="18">
        <f t="shared" si="19"/>
        <v>4946707.1399999997</v>
      </c>
    </row>
    <row r="91" spans="2:11" ht="14.25" customHeight="1" thickBot="1" x14ac:dyDescent="0.3">
      <c r="B91" s="90"/>
      <c r="C91" s="91"/>
      <c r="D91" s="92"/>
      <c r="E91" s="51">
        <f t="shared" si="14"/>
        <v>0</v>
      </c>
      <c r="F91" s="43"/>
      <c r="G91" s="43"/>
      <c r="H91" s="43"/>
      <c r="I91" s="82"/>
    </row>
    <row r="92" spans="2:11" ht="14.25" customHeight="1" x14ac:dyDescent="0.25">
      <c r="B92" s="31">
        <v>9</v>
      </c>
      <c r="C92" s="32" t="s">
        <v>151</v>
      </c>
      <c r="D92" s="40">
        <f>D90*2.5%</f>
        <v>436243.99575000006</v>
      </c>
      <c r="E92" s="51">
        <f t="shared" si="14"/>
        <v>0</v>
      </c>
      <c r="F92" s="71">
        <v>108733.41644984893</v>
      </c>
      <c r="G92" s="72">
        <v>56384.136959848904</v>
      </c>
      <c r="H92" s="72">
        <v>147559.93105327612</v>
      </c>
      <c r="I92" s="73">
        <v>123566.51128702612</v>
      </c>
    </row>
    <row r="93" spans="2:11" ht="15" customHeight="1" thickBot="1" x14ac:dyDescent="0.3">
      <c r="B93" s="33">
        <v>10</v>
      </c>
      <c r="C93" s="34" t="s">
        <v>141</v>
      </c>
      <c r="D93" s="41">
        <v>525748.90437226556</v>
      </c>
      <c r="E93" s="51">
        <f t="shared" si="14"/>
        <v>0</v>
      </c>
      <c r="F93" s="74">
        <v>131042.43295974657</v>
      </c>
      <c r="G93" s="74">
        <v>67952.564435074688</v>
      </c>
      <c r="H93" s="74">
        <v>177835.04835895947</v>
      </c>
      <c r="I93" s="75">
        <v>148918.85861848487</v>
      </c>
    </row>
    <row r="94" spans="2:11" ht="15.75" customHeight="1" thickBot="1" x14ac:dyDescent="0.3">
      <c r="B94" s="87" t="s">
        <v>152</v>
      </c>
      <c r="C94" s="88"/>
      <c r="D94" s="18">
        <f>SUM(D90,D92,D93)</f>
        <v>18411752.730122268</v>
      </c>
      <c r="E94" s="51">
        <f t="shared" si="14"/>
        <v>-3.7252902984619141E-9</v>
      </c>
      <c r="F94" s="80">
        <f t="shared" ref="F94:I94" si="20">SUM(F90,F92,F93)</f>
        <v>4582999.2394095957</v>
      </c>
      <c r="G94" s="80">
        <f t="shared" si="20"/>
        <v>2384077.4513949235</v>
      </c>
      <c r="H94" s="80">
        <f t="shared" si="20"/>
        <v>6225483.5294122351</v>
      </c>
      <c r="I94" s="18">
        <f t="shared" si="20"/>
        <v>5219192.5099055106</v>
      </c>
    </row>
    <row r="95" spans="2:11" ht="15.75" customHeight="1" thickBot="1" x14ac:dyDescent="0.3">
      <c r="B95" s="93"/>
      <c r="C95" s="94"/>
      <c r="D95" s="95"/>
      <c r="E95" s="51">
        <f t="shared" si="14"/>
        <v>0</v>
      </c>
      <c r="I95" s="83"/>
    </row>
    <row r="96" spans="2:11" ht="15" customHeight="1" thickBot="1" x14ac:dyDescent="0.3">
      <c r="B96" s="35">
        <v>11</v>
      </c>
      <c r="C96" s="36" t="s">
        <v>163</v>
      </c>
      <c r="D96" s="39">
        <v>11492640</v>
      </c>
      <c r="E96" s="51">
        <f t="shared" si="14"/>
        <v>0</v>
      </c>
      <c r="F96" s="76">
        <v>2864529.9956043959</v>
      </c>
      <c r="G96" s="77">
        <v>1485413.1956043956</v>
      </c>
      <c r="H96" s="77">
        <v>3887396.0043956046</v>
      </c>
      <c r="I96" s="78">
        <v>3255300.8043956044</v>
      </c>
    </row>
    <row r="97" spans="2:9" ht="15.75" customHeight="1" thickBot="1" x14ac:dyDescent="0.3">
      <c r="B97" s="87" t="s">
        <v>50</v>
      </c>
      <c r="C97" s="88"/>
      <c r="D97" s="18">
        <f>D94-D96</f>
        <v>6919112.7301222682</v>
      </c>
      <c r="E97" s="51">
        <f t="shared" si="14"/>
        <v>-3.7252902984619141E-9</v>
      </c>
      <c r="F97" s="80">
        <f t="shared" ref="F97:I97" si="21">F94-F96</f>
        <v>1718469.2438051999</v>
      </c>
      <c r="G97" s="80">
        <f t="shared" si="21"/>
        <v>898664.25579052791</v>
      </c>
      <c r="H97" s="80">
        <f t="shared" si="21"/>
        <v>2338087.5250166305</v>
      </c>
      <c r="I97" s="18">
        <f t="shared" si="21"/>
        <v>1963891.7055099062</v>
      </c>
    </row>
    <row r="98" spans="2:9" ht="15.75" customHeight="1" thickBot="1" x14ac:dyDescent="0.3">
      <c r="B98" s="96"/>
      <c r="C98" s="97"/>
      <c r="D98" s="98"/>
      <c r="E98" s="51">
        <f t="shared" si="14"/>
        <v>0</v>
      </c>
      <c r="I98" s="83"/>
    </row>
    <row r="99" spans="2:9" ht="15" customHeight="1" thickBot="1" x14ac:dyDescent="0.3">
      <c r="B99" s="37">
        <v>12</v>
      </c>
      <c r="C99" s="32" t="s">
        <v>142</v>
      </c>
      <c r="D99" s="38">
        <f>D97*20%</f>
        <v>1383822.5460244538</v>
      </c>
      <c r="E99" s="51">
        <f t="shared" si="14"/>
        <v>-9.3132257461547852E-10</v>
      </c>
      <c r="F99" s="81">
        <f t="shared" ref="F99:I99" si="22">F97*20%</f>
        <v>343693.84876104002</v>
      </c>
      <c r="G99" s="81">
        <f t="shared" si="22"/>
        <v>179732.85115810559</v>
      </c>
      <c r="H99" s="81">
        <f t="shared" si="22"/>
        <v>467617.50500332611</v>
      </c>
      <c r="I99" s="38">
        <f t="shared" si="22"/>
        <v>392778.34110198123</v>
      </c>
    </row>
    <row r="100" spans="2:9" ht="15.75" customHeight="1" thickBot="1" x14ac:dyDescent="0.3">
      <c r="B100" s="87" t="s">
        <v>51</v>
      </c>
      <c r="C100" s="88"/>
      <c r="D100" s="18">
        <f>SUM(D97+D99)</f>
        <v>8302935.276146722</v>
      </c>
      <c r="E100" s="51">
        <f t="shared" si="14"/>
        <v>-4.6566128730773926E-9</v>
      </c>
      <c r="F100" s="80">
        <f t="shared" ref="F100:I100" si="23">SUM(F97+F99)</f>
        <v>2062163.0925662399</v>
      </c>
      <c r="G100" s="80">
        <f t="shared" si="23"/>
        <v>1078397.1069486334</v>
      </c>
      <c r="H100" s="80">
        <f t="shared" si="23"/>
        <v>2805705.0300199566</v>
      </c>
      <c r="I100" s="18">
        <f t="shared" si="23"/>
        <v>2356670.0466118874</v>
      </c>
    </row>
    <row r="101" spans="2:9" x14ac:dyDescent="0.25">
      <c r="B101" s="12"/>
      <c r="D101" s="13"/>
      <c r="E101" s="13"/>
    </row>
    <row r="102" spans="2:9" x14ac:dyDescent="0.25">
      <c r="B102" s="12"/>
      <c r="D102" s="13"/>
      <c r="E102" s="13"/>
    </row>
    <row r="103" spans="2:9" x14ac:dyDescent="0.25">
      <c r="B103" s="12"/>
      <c r="C103" s="14"/>
      <c r="E103" s="3"/>
      <c r="F103" s="3"/>
      <c r="G103" s="3"/>
      <c r="H103" s="3"/>
      <c r="I103" s="3"/>
    </row>
    <row r="104" spans="2:9" x14ac:dyDescent="0.25">
      <c r="B104" s="12"/>
      <c r="D104" s="3"/>
      <c r="E104" s="3"/>
    </row>
    <row r="106" spans="2:9" x14ac:dyDescent="0.25">
      <c r="C106" s="4"/>
      <c r="D106" s="5"/>
      <c r="E106" s="5"/>
    </row>
  </sheetData>
  <mergeCells count="12">
    <mergeCell ref="B4:D4"/>
    <mergeCell ref="B7:C7"/>
    <mergeCell ref="B100:C100"/>
    <mergeCell ref="B26:C26"/>
    <mergeCell ref="B78:C78"/>
    <mergeCell ref="B84:C84"/>
    <mergeCell ref="B94:C94"/>
    <mergeCell ref="B90:C90"/>
    <mergeCell ref="B97:C97"/>
    <mergeCell ref="B91:D91"/>
    <mergeCell ref="B95:D95"/>
    <mergeCell ref="B98:D98"/>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056E9-6081-4B81-A126-042BD948CE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E4FA77-257B-4A9C-A119-D9F9C68C352F}">
  <ds:schemaRefs>
    <ds:schemaRef ds:uri="http://purl.org/dc/dcmitype/"/>
    <ds:schemaRef ds:uri="http://schemas.microsoft.com/office/2006/metadata/properties"/>
    <ds:schemaRef ds:uri="http://www.w3.org/XML/1998/namespace"/>
    <ds:schemaRef ds:uri="http://purl.org/dc/elements/1.1/"/>
    <ds:schemaRef ds:uri="http://schemas.openxmlformats.org/package/2006/metadata/core-properties"/>
    <ds:schemaRef ds:uri="http://purl.org/dc/terms/"/>
    <ds:schemaRef ds:uri="http://schemas.microsoft.com/office/2006/documentManagement/types"/>
    <ds:schemaRef ds:uri="d65e48b5-f38d-431e-9b4f-47403bf4583f"/>
    <ds:schemaRef ds:uri="http://schemas.microsoft.com/office/infopath/2007/PartnerControls"/>
    <ds:schemaRef ds:uri="4295b89e-2911-42f0-a767-8ca596d6842f"/>
    <ds:schemaRef ds:uri="a4634551-c501-4e5e-ac96-dde1e0c9b252"/>
  </ds:schemaRefs>
</ds:datastoreItem>
</file>

<file path=customXml/itemProps3.xml><?xml version="1.0" encoding="utf-8"?>
<ds:datastoreItem xmlns:ds="http://schemas.openxmlformats.org/officeDocument/2006/customXml" ds:itemID="{637D9678-CB62-4022-B69C-094F2D0703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6.1 Lisa 1 Parendustööd</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dc:creator>
  <cp:keywords/>
  <dc:description/>
  <cp:lastModifiedBy>Kerli Kikojan</cp:lastModifiedBy>
  <cp:revision/>
  <dcterms:created xsi:type="dcterms:W3CDTF">2011-09-27T10:48:38Z</dcterms:created>
  <dcterms:modified xsi:type="dcterms:W3CDTF">2023-09-12T07:10:55Z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